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105" windowWidth="14805" windowHeight="8010" tabRatio="375" activeTab="1"/>
  </bookViews>
  <sheets>
    <sheet name="список класса" sheetId="28" r:id="rId1"/>
    <sheet name="математика" sheetId="1" r:id="rId2"/>
    <sheet name="Результаты" sheetId="2" r:id="rId3"/>
    <sheet name="Лист1" sheetId="27" state="hidden" r:id="rId4"/>
    <sheet name="1" sheetId="42" state="hidden" r:id="rId5"/>
    <sheet name="инструкция" sheetId="43" r:id="rId6"/>
  </sheets>
  <definedNames>
    <definedName name="список">#REF!</definedName>
  </definedNames>
  <calcPr calcId="145621"/>
</workbook>
</file>

<file path=xl/calcChain.xml><?xml version="1.0" encoding="utf-8"?>
<calcChain xmlns="http://schemas.openxmlformats.org/spreadsheetml/2006/main">
  <c r="B7" i="1" l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CU42" i="1" l="1"/>
  <c r="CU43" i="1"/>
  <c r="CU44" i="1"/>
  <c r="CU45" i="1"/>
  <c r="CT42" i="1"/>
  <c r="CT43" i="1"/>
  <c r="CT44" i="1"/>
  <c r="CT45" i="1"/>
  <c r="CS42" i="1"/>
  <c r="CS43" i="1"/>
  <c r="CS44" i="1"/>
  <c r="CS45" i="1"/>
  <c r="CR42" i="1"/>
  <c r="CR43" i="1"/>
  <c r="CR44" i="1"/>
  <c r="CR45" i="1"/>
  <c r="CQ42" i="1"/>
  <c r="CQ43" i="1"/>
  <c r="CQ44" i="1"/>
  <c r="CQ45" i="1"/>
  <c r="CP42" i="1"/>
  <c r="CP43" i="1"/>
  <c r="CP44" i="1"/>
  <c r="CP45" i="1"/>
  <c r="CO42" i="1"/>
  <c r="CO43" i="1"/>
  <c r="CO44" i="1"/>
  <c r="CO45" i="1"/>
  <c r="CN42" i="1"/>
  <c r="CN43" i="1"/>
  <c r="CN44" i="1"/>
  <c r="CN45" i="1"/>
  <c r="CM42" i="1"/>
  <c r="CM43" i="1"/>
  <c r="CM44" i="1"/>
  <c r="CM45" i="1"/>
  <c r="CL42" i="1"/>
  <c r="CL43" i="1"/>
  <c r="CL44" i="1"/>
  <c r="CL45" i="1"/>
  <c r="CK42" i="1"/>
  <c r="CK43" i="1"/>
  <c r="CK44" i="1"/>
  <c r="CK45" i="1"/>
  <c r="CJ42" i="1"/>
  <c r="CJ43" i="1"/>
  <c r="CJ44" i="1"/>
  <c r="CJ45" i="1"/>
  <c r="CI42" i="1"/>
  <c r="CI43" i="1"/>
  <c r="CI44" i="1"/>
  <c r="CI45" i="1"/>
  <c r="CH42" i="1"/>
  <c r="CH43" i="1"/>
  <c r="CH44" i="1"/>
  <c r="CH45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F44" i="1"/>
  <c r="D50" i="1" l="1"/>
  <c r="I40" i="2" l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7" i="1"/>
  <c r="BG7" i="1"/>
  <c r="BE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7" i="1"/>
  <c r="BI40" i="1" l="1"/>
  <c r="BK40" i="1"/>
  <c r="BM40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7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7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7" i="1"/>
  <c r="E50" i="1"/>
  <c r="F50" i="1"/>
  <c r="G50" i="1"/>
  <c r="H50" i="1"/>
  <c r="I50" i="1"/>
  <c r="J50" i="1"/>
  <c r="K50" i="1"/>
  <c r="I47" i="2" s="1"/>
  <c r="L50" i="1"/>
  <c r="M50" i="1"/>
  <c r="N50" i="1"/>
  <c r="O50" i="1"/>
  <c r="P50" i="1"/>
  <c r="Q50" i="1"/>
  <c r="I53" i="2" s="1"/>
  <c r="R50" i="1"/>
  <c r="S50" i="1"/>
  <c r="T50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Q51" i="1" l="1"/>
  <c r="K51" i="1"/>
  <c r="I41" i="2"/>
  <c r="I44" i="2"/>
  <c r="I42" i="2"/>
  <c r="I43" i="2"/>
  <c r="I45" i="2"/>
  <c r="I50" i="2"/>
  <c r="N51" i="1"/>
  <c r="I49" i="2"/>
  <c r="M51" i="1"/>
  <c r="I48" i="2"/>
  <c r="L51" i="1"/>
  <c r="I51" i="2"/>
  <c r="O51" i="1"/>
  <c r="I54" i="2"/>
  <c r="R51" i="1"/>
  <c r="I55" i="2"/>
  <c r="S51" i="1"/>
  <c r="I52" i="2"/>
  <c r="P51" i="1"/>
  <c r="I46" i="2"/>
  <c r="I26" i="2"/>
  <c r="I22" i="2"/>
  <c r="I31" i="2"/>
  <c r="BL40" i="1"/>
  <c r="BJ40" i="1"/>
  <c r="I30" i="2"/>
  <c r="I33" i="2"/>
  <c r="I36" i="2"/>
  <c r="I32" i="2"/>
  <c r="I28" i="2"/>
  <c r="I34" i="2"/>
  <c r="I29" i="2"/>
  <c r="I35" i="2"/>
  <c r="I27" i="2"/>
  <c r="I25" i="2"/>
  <c r="I24" i="2"/>
  <c r="I23" i="2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AB8" i="1" l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7" i="1"/>
  <c r="AB40" i="1" l="1"/>
  <c r="F17" i="2" s="1"/>
  <c r="U8" i="1"/>
  <c r="U9" i="1"/>
  <c r="X9" i="1" s="1"/>
  <c r="U10" i="1"/>
  <c r="X10" i="1" s="1"/>
  <c r="U11" i="1"/>
  <c r="X11" i="1" s="1"/>
  <c r="U12" i="1"/>
  <c r="X12" i="1" s="1"/>
  <c r="U13" i="1"/>
  <c r="X13" i="1" s="1"/>
  <c r="U14" i="1"/>
  <c r="X14" i="1" s="1"/>
  <c r="U15" i="1"/>
  <c r="X15" i="1" s="1"/>
  <c r="U16" i="1"/>
  <c r="X16" i="1" s="1"/>
  <c r="U17" i="1"/>
  <c r="X17" i="1" s="1"/>
  <c r="U18" i="1"/>
  <c r="X18" i="1" s="1"/>
  <c r="U19" i="1"/>
  <c r="X19" i="1" s="1"/>
  <c r="U20" i="1"/>
  <c r="X20" i="1" s="1"/>
  <c r="U21" i="1"/>
  <c r="X21" i="1" s="1"/>
  <c r="U22" i="1"/>
  <c r="X22" i="1" s="1"/>
  <c r="U23" i="1"/>
  <c r="X23" i="1" s="1"/>
  <c r="U24" i="1"/>
  <c r="X24" i="1" s="1"/>
  <c r="U25" i="1"/>
  <c r="X25" i="1" s="1"/>
  <c r="U26" i="1"/>
  <c r="X26" i="1" s="1"/>
  <c r="U27" i="1"/>
  <c r="X27" i="1" s="1"/>
  <c r="U28" i="1"/>
  <c r="X28" i="1" s="1"/>
  <c r="U29" i="1"/>
  <c r="X29" i="1" s="1"/>
  <c r="U30" i="1"/>
  <c r="X30" i="1" s="1"/>
  <c r="U31" i="1"/>
  <c r="X31" i="1" s="1"/>
  <c r="U32" i="1"/>
  <c r="X32" i="1" s="1"/>
  <c r="U33" i="1"/>
  <c r="X33" i="1" s="1"/>
  <c r="U34" i="1"/>
  <c r="X34" i="1" s="1"/>
  <c r="U35" i="1"/>
  <c r="X35" i="1" s="1"/>
  <c r="U36" i="1"/>
  <c r="X36" i="1" s="1"/>
  <c r="U37" i="1"/>
  <c r="X37" i="1" s="1"/>
  <c r="U38" i="1"/>
  <c r="X38" i="1" s="1"/>
  <c r="U39" i="1"/>
  <c r="X39" i="1" s="1"/>
  <c r="U7" i="1"/>
  <c r="BH40" i="1"/>
  <c r="H31" i="42"/>
  <c r="H30" i="42"/>
  <c r="H29" i="42"/>
  <c r="H28" i="42"/>
  <c r="H27" i="42"/>
  <c r="H26" i="42"/>
  <c r="H25" i="42"/>
  <c r="H24" i="42"/>
  <c r="H23" i="42"/>
  <c r="H22" i="42"/>
  <c r="H21" i="42"/>
  <c r="H20" i="42"/>
  <c r="H19" i="42"/>
  <c r="CG42" i="1"/>
  <c r="CG43" i="1"/>
  <c r="CG44" i="1"/>
  <c r="CG45" i="1"/>
  <c r="CF42" i="1"/>
  <c r="CF43" i="1"/>
  <c r="CF45" i="1"/>
  <c r="CB41" i="1"/>
  <c r="CB42" i="1"/>
  <c r="CB43" i="1"/>
  <c r="CB44" i="1"/>
  <c r="CB45" i="1"/>
  <c r="CA41" i="1"/>
  <c r="CA42" i="1"/>
  <c r="CA43" i="1"/>
  <c r="CA44" i="1"/>
  <c r="CA45" i="1"/>
  <c r="BZ41" i="1"/>
  <c r="BZ42" i="1"/>
  <c r="BZ43" i="1"/>
  <c r="BZ44" i="1"/>
  <c r="BZ45" i="1"/>
  <c r="BY41" i="1"/>
  <c r="BY42" i="1"/>
  <c r="BY43" i="1"/>
  <c r="BY44" i="1"/>
  <c r="BY45" i="1"/>
  <c r="BX41" i="1"/>
  <c r="BX42" i="1"/>
  <c r="BX43" i="1"/>
  <c r="BX44" i="1"/>
  <c r="BX45" i="1"/>
  <c r="BW41" i="1"/>
  <c r="BW42" i="1"/>
  <c r="BW43" i="1"/>
  <c r="BW44" i="1"/>
  <c r="BW45" i="1"/>
  <c r="BV41" i="1"/>
  <c r="BV42" i="1"/>
  <c r="BV43" i="1"/>
  <c r="BV44" i="1"/>
  <c r="BV45" i="1"/>
  <c r="AI8" i="1"/>
  <c r="BO8" i="1" s="1"/>
  <c r="AI9" i="1"/>
  <c r="BO9" i="1" s="1"/>
  <c r="AI10" i="1"/>
  <c r="BO10" i="1" s="1"/>
  <c r="AI11" i="1"/>
  <c r="BO11" i="1" s="1"/>
  <c r="AI12" i="1"/>
  <c r="BO12" i="1" s="1"/>
  <c r="AI13" i="1"/>
  <c r="BO13" i="1" s="1"/>
  <c r="AI14" i="1"/>
  <c r="BO14" i="1" s="1"/>
  <c r="AI15" i="1"/>
  <c r="BO15" i="1" s="1"/>
  <c r="AI16" i="1"/>
  <c r="BO16" i="1" s="1"/>
  <c r="AI17" i="1"/>
  <c r="BO17" i="1" s="1"/>
  <c r="AI18" i="1"/>
  <c r="BO18" i="1" s="1"/>
  <c r="AI19" i="1"/>
  <c r="BO19" i="1" s="1"/>
  <c r="AI20" i="1"/>
  <c r="BO20" i="1" s="1"/>
  <c r="AI21" i="1"/>
  <c r="BO21" i="1" s="1"/>
  <c r="AI22" i="1"/>
  <c r="BO22" i="1" s="1"/>
  <c r="AI23" i="1"/>
  <c r="BO23" i="1" s="1"/>
  <c r="AI24" i="1"/>
  <c r="BO24" i="1" s="1"/>
  <c r="AI25" i="1"/>
  <c r="BO25" i="1" s="1"/>
  <c r="AI26" i="1"/>
  <c r="BO26" i="1" s="1"/>
  <c r="AI27" i="1"/>
  <c r="BO27" i="1" s="1"/>
  <c r="AI28" i="1"/>
  <c r="BO28" i="1" s="1"/>
  <c r="AI29" i="1"/>
  <c r="BO29" i="1" s="1"/>
  <c r="AI30" i="1"/>
  <c r="BO30" i="1" s="1"/>
  <c r="AI31" i="1"/>
  <c r="BO31" i="1" s="1"/>
  <c r="AI32" i="1"/>
  <c r="BO32" i="1" s="1"/>
  <c r="AI33" i="1"/>
  <c r="BO33" i="1" s="1"/>
  <c r="AI34" i="1"/>
  <c r="BO34" i="1" s="1"/>
  <c r="AI35" i="1"/>
  <c r="BO35" i="1" s="1"/>
  <c r="AI36" i="1"/>
  <c r="BO36" i="1" s="1"/>
  <c r="AI37" i="1"/>
  <c r="BO37" i="1" s="1"/>
  <c r="AI38" i="1"/>
  <c r="BO38" i="1" s="1"/>
  <c r="AI39" i="1"/>
  <c r="BO39" i="1" s="1"/>
  <c r="AI7" i="1"/>
  <c r="BO7" i="1" s="1"/>
  <c r="AH8" i="1"/>
  <c r="BN8" i="1" s="1"/>
  <c r="AH9" i="1"/>
  <c r="BN9" i="1" s="1"/>
  <c r="AH10" i="1"/>
  <c r="BN10" i="1" s="1"/>
  <c r="AH11" i="1"/>
  <c r="BN11" i="1" s="1"/>
  <c r="AH12" i="1"/>
  <c r="BN12" i="1" s="1"/>
  <c r="AH13" i="1"/>
  <c r="BN13" i="1" s="1"/>
  <c r="AH14" i="1"/>
  <c r="BN14" i="1" s="1"/>
  <c r="AH15" i="1"/>
  <c r="BN15" i="1" s="1"/>
  <c r="AH16" i="1"/>
  <c r="BN16" i="1" s="1"/>
  <c r="AH17" i="1"/>
  <c r="BN17" i="1" s="1"/>
  <c r="AH18" i="1"/>
  <c r="BN18" i="1" s="1"/>
  <c r="AH19" i="1"/>
  <c r="BN19" i="1" s="1"/>
  <c r="AH20" i="1"/>
  <c r="BN20" i="1" s="1"/>
  <c r="AH21" i="1"/>
  <c r="BN21" i="1" s="1"/>
  <c r="AH22" i="1"/>
  <c r="BN22" i="1" s="1"/>
  <c r="AH23" i="1"/>
  <c r="BN23" i="1" s="1"/>
  <c r="AH24" i="1"/>
  <c r="BN24" i="1" s="1"/>
  <c r="AH25" i="1"/>
  <c r="BN25" i="1" s="1"/>
  <c r="AH26" i="1"/>
  <c r="BN26" i="1" s="1"/>
  <c r="AH27" i="1"/>
  <c r="BN27" i="1" s="1"/>
  <c r="AH28" i="1"/>
  <c r="BN28" i="1" s="1"/>
  <c r="AH29" i="1"/>
  <c r="BN29" i="1" s="1"/>
  <c r="AH30" i="1"/>
  <c r="BN30" i="1" s="1"/>
  <c r="AH31" i="1"/>
  <c r="BN31" i="1" s="1"/>
  <c r="AH32" i="1"/>
  <c r="BN32" i="1" s="1"/>
  <c r="AH33" i="1"/>
  <c r="BN33" i="1" s="1"/>
  <c r="AH34" i="1"/>
  <c r="BN34" i="1" s="1"/>
  <c r="AH35" i="1"/>
  <c r="BN35" i="1" s="1"/>
  <c r="AH36" i="1"/>
  <c r="BN36" i="1" s="1"/>
  <c r="AH37" i="1"/>
  <c r="BN37" i="1" s="1"/>
  <c r="AH38" i="1"/>
  <c r="BN38" i="1" s="1"/>
  <c r="AH39" i="1"/>
  <c r="BN39" i="1" s="1"/>
  <c r="AH7" i="1"/>
  <c r="BN7" i="1" s="1"/>
  <c r="BU41" i="1"/>
  <c r="BU42" i="1"/>
  <c r="BU43" i="1"/>
  <c r="BU44" i="1"/>
  <c r="BU45" i="1"/>
  <c r="BU46" i="1"/>
  <c r="BU47" i="1"/>
  <c r="V6" i="1"/>
  <c r="D12" i="42" s="1"/>
  <c r="CB46" i="1"/>
  <c r="CB47" i="1"/>
  <c r="CB54" i="1"/>
  <c r="CB55" i="1"/>
  <c r="CA46" i="1"/>
  <c r="CA47" i="1"/>
  <c r="CA54" i="1"/>
  <c r="CA55" i="1"/>
  <c r="BZ46" i="1"/>
  <c r="BZ47" i="1"/>
  <c r="BZ54" i="1"/>
  <c r="BZ55" i="1"/>
  <c r="BV46" i="1"/>
  <c r="BV47" i="1"/>
  <c r="BV54" i="1"/>
  <c r="BV55" i="1"/>
  <c r="AG39" i="1"/>
  <c r="AG34" i="1"/>
  <c r="AG35" i="1"/>
  <c r="AG36" i="1"/>
  <c r="AG37" i="1"/>
  <c r="AG38" i="1"/>
  <c r="AG8" i="1"/>
  <c r="AG9" i="1"/>
  <c r="AG10" i="1"/>
  <c r="AG11" i="1"/>
  <c r="AG12" i="1"/>
  <c r="AG13" i="1"/>
  <c r="AG14" i="1"/>
  <c r="AG15" i="1"/>
  <c r="AG16" i="1"/>
  <c r="AG17" i="1"/>
  <c r="AG18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7" i="1"/>
  <c r="BB47" i="1"/>
  <c r="BB48" i="1"/>
  <c r="BB49" i="1"/>
  <c r="BB50" i="1"/>
  <c r="T40" i="1"/>
  <c r="T44" i="1"/>
  <c r="B1" i="42"/>
  <c r="C10" i="42"/>
  <c r="E10" i="42" s="1"/>
  <c r="C7" i="42"/>
  <c r="E7" i="42" s="1"/>
  <c r="C11" i="42"/>
  <c r="E11" i="42" s="1"/>
  <c r="C9" i="42"/>
  <c r="E9" i="42" s="1"/>
  <c r="C8" i="42"/>
  <c r="E8" i="42" s="1"/>
  <c r="C6" i="42"/>
  <c r="E6" i="42" s="1"/>
  <c r="C5" i="42"/>
  <c r="E5" i="42" s="1"/>
  <c r="BB44" i="1"/>
  <c r="C45" i="1"/>
  <c r="D17" i="2" s="1"/>
  <c r="E17" i="2" s="1"/>
  <c r="C44" i="1"/>
  <c r="B68" i="42"/>
  <c r="AG19" i="1"/>
  <c r="AG20" i="1"/>
  <c r="AG21" i="1"/>
  <c r="D40" i="1"/>
  <c r="D42" i="1"/>
  <c r="BU58" i="1"/>
  <c r="CA58" i="1"/>
  <c r="CB58" i="1"/>
  <c r="BX58" i="1"/>
  <c r="BS58" i="1"/>
  <c r="BR58" i="1"/>
  <c r="BY58" i="1"/>
  <c r="BV58" i="1"/>
  <c r="BW58" i="1"/>
  <c r="BQ58" i="1"/>
  <c r="BT58" i="1"/>
  <c r="BZ58" i="1"/>
  <c r="BP58" i="1"/>
  <c r="AA8" i="1" l="1"/>
  <c r="X8" i="1"/>
  <c r="X7" i="1"/>
  <c r="W7" i="1"/>
  <c r="D51" i="1"/>
  <c r="E51" i="1"/>
  <c r="F51" i="1"/>
  <c r="I51" i="1"/>
  <c r="J51" i="1"/>
  <c r="H51" i="1"/>
  <c r="G51" i="1"/>
  <c r="R52" i="1"/>
  <c r="J35" i="2" s="1"/>
  <c r="H52" i="1"/>
  <c r="J25" i="2" s="1"/>
  <c r="K52" i="1"/>
  <c r="J28" i="2" s="1"/>
  <c r="M52" i="1"/>
  <c r="J30" i="2" s="1"/>
  <c r="O52" i="1"/>
  <c r="J32" i="2" s="1"/>
  <c r="F52" i="1"/>
  <c r="J23" i="2" s="1"/>
  <c r="I52" i="1"/>
  <c r="J26" i="2" s="1"/>
  <c r="N52" i="1"/>
  <c r="J31" i="2" s="1"/>
  <c r="J52" i="1"/>
  <c r="J27" i="2" s="1"/>
  <c r="G52" i="1"/>
  <c r="J24" i="2" s="1"/>
  <c r="E52" i="1"/>
  <c r="J22" i="2" s="1"/>
  <c r="Q52" i="1"/>
  <c r="J34" i="2" s="1"/>
  <c r="P52" i="1"/>
  <c r="J33" i="2" s="1"/>
  <c r="S52" i="1"/>
  <c r="J36" i="2" s="1"/>
  <c r="L52" i="1"/>
  <c r="J29" i="2" s="1"/>
  <c r="D6" i="2"/>
  <c r="H6" i="2"/>
  <c r="L6" i="2"/>
  <c r="P6" i="2"/>
  <c r="E6" i="2"/>
  <c r="I6" i="2"/>
  <c r="M6" i="2"/>
  <c r="Q6" i="2"/>
  <c r="F6" i="2"/>
  <c r="N6" i="2"/>
  <c r="R6" i="2"/>
  <c r="K6" i="2"/>
  <c r="G6" i="2"/>
  <c r="J6" i="2"/>
  <c r="O6" i="2"/>
  <c r="AA30" i="1"/>
  <c r="W30" i="1"/>
  <c r="AC30" i="1" s="1"/>
  <c r="V30" i="1"/>
  <c r="AA22" i="1"/>
  <c r="W22" i="1"/>
  <c r="V22" i="1"/>
  <c r="AA14" i="1"/>
  <c r="W14" i="1"/>
  <c r="V14" i="1"/>
  <c r="AA37" i="1"/>
  <c r="W37" i="1"/>
  <c r="AE37" i="1" s="1"/>
  <c r="V37" i="1"/>
  <c r="AA33" i="1"/>
  <c r="W33" i="1"/>
  <c r="V33" i="1"/>
  <c r="AA29" i="1"/>
  <c r="W29" i="1"/>
  <c r="V29" i="1"/>
  <c r="AA25" i="1"/>
  <c r="W25" i="1"/>
  <c r="V25" i="1"/>
  <c r="AA21" i="1"/>
  <c r="W21" i="1"/>
  <c r="V21" i="1"/>
  <c r="AA17" i="1"/>
  <c r="W17" i="1"/>
  <c r="AD17" i="1" s="1"/>
  <c r="V17" i="1"/>
  <c r="AA13" i="1"/>
  <c r="W13" i="1"/>
  <c r="V13" i="1"/>
  <c r="AA34" i="1"/>
  <c r="W34" i="1"/>
  <c r="V34" i="1"/>
  <c r="AA26" i="1"/>
  <c r="W26" i="1"/>
  <c r="V26" i="1"/>
  <c r="AA10" i="1"/>
  <c r="W10" i="1"/>
  <c r="V10" i="1"/>
  <c r="AA36" i="1"/>
  <c r="W36" i="1"/>
  <c r="V36" i="1"/>
  <c r="AA32" i="1"/>
  <c r="W32" i="1"/>
  <c r="V32" i="1"/>
  <c r="AA28" i="1"/>
  <c r="W28" i="1"/>
  <c r="V28" i="1"/>
  <c r="AA24" i="1"/>
  <c r="W24" i="1"/>
  <c r="V24" i="1"/>
  <c r="AA20" i="1"/>
  <c r="W20" i="1"/>
  <c r="V20" i="1"/>
  <c r="AA16" i="1"/>
  <c r="W16" i="1"/>
  <c r="V16" i="1"/>
  <c r="AA12" i="1"/>
  <c r="W12" i="1"/>
  <c r="V12" i="1"/>
  <c r="AA38" i="1"/>
  <c r="W38" i="1"/>
  <c r="V38" i="1"/>
  <c r="AA18" i="1"/>
  <c r="W18" i="1"/>
  <c r="V18" i="1"/>
  <c r="AA39" i="1"/>
  <c r="W39" i="1"/>
  <c r="V39" i="1"/>
  <c r="AA35" i="1"/>
  <c r="W35" i="1"/>
  <c r="V35" i="1"/>
  <c r="AA31" i="1"/>
  <c r="V31" i="1"/>
  <c r="W31" i="1"/>
  <c r="AA27" i="1"/>
  <c r="W27" i="1"/>
  <c r="V27" i="1"/>
  <c r="AA23" i="1"/>
  <c r="W23" i="1"/>
  <c r="V23" i="1"/>
  <c r="AA19" i="1"/>
  <c r="V19" i="1"/>
  <c r="W19" i="1"/>
  <c r="AC19" i="1" s="1"/>
  <c r="AA7" i="1"/>
  <c r="U41" i="1"/>
  <c r="D14" i="2" s="1"/>
  <c r="E14" i="2" s="1"/>
  <c r="AA15" i="1"/>
  <c r="W15" i="1"/>
  <c r="V15" i="1"/>
  <c r="AA11" i="1"/>
  <c r="W11" i="1"/>
  <c r="V11" i="1"/>
  <c r="W9" i="1"/>
  <c r="AA9" i="1"/>
  <c r="D10" i="2"/>
  <c r="E41" i="1"/>
  <c r="I41" i="1"/>
  <c r="M41" i="1"/>
  <c r="J49" i="2" s="1"/>
  <c r="Q41" i="1"/>
  <c r="P41" i="1"/>
  <c r="F41" i="1"/>
  <c r="J41" i="1"/>
  <c r="N41" i="1"/>
  <c r="R41" i="1"/>
  <c r="L41" i="1"/>
  <c r="D41" i="1"/>
  <c r="J40" i="2" s="1"/>
  <c r="G41" i="1"/>
  <c r="K41" i="1"/>
  <c r="O41" i="1"/>
  <c r="S41" i="1"/>
  <c r="J55" i="2" s="1"/>
  <c r="H41" i="1"/>
  <c r="V9" i="1"/>
  <c r="W8" i="1"/>
  <c r="V8" i="1"/>
  <c r="V7" i="1"/>
  <c r="T41" i="1"/>
  <c r="T46" i="1" s="1"/>
  <c r="AF34" i="1"/>
  <c r="AE12" i="1"/>
  <c r="AF16" i="1"/>
  <c r="BB51" i="1"/>
  <c r="C12" i="42"/>
  <c r="B33" i="42"/>
  <c r="AR40" i="1"/>
  <c r="AL40" i="1"/>
  <c r="BF40" i="1"/>
  <c r="AD13" i="1"/>
  <c r="AC27" i="1"/>
  <c r="AE29" i="1"/>
  <c r="T43" i="1"/>
  <c r="R118" i="1" s="1"/>
  <c r="AT40" i="1"/>
  <c r="AV40" i="1"/>
  <c r="AY40" i="1"/>
  <c r="AI40" i="1"/>
  <c r="I21" i="2"/>
  <c r="C6" i="2"/>
  <c r="V43" i="1"/>
  <c r="D15" i="2" s="1"/>
  <c r="E15" i="2" s="1"/>
  <c r="B40" i="42"/>
  <c r="AQ40" i="1"/>
  <c r="BB42" i="1"/>
  <c r="BB40" i="1"/>
  <c r="AK40" i="1"/>
  <c r="AM40" i="1"/>
  <c r="AO40" i="1"/>
  <c r="AH40" i="1"/>
  <c r="AJ40" i="1"/>
  <c r="AN40" i="1"/>
  <c r="AS40" i="1"/>
  <c r="AU40" i="1"/>
  <c r="AW40" i="1"/>
  <c r="AX40" i="1"/>
  <c r="AZ40" i="1"/>
  <c r="BA40" i="1"/>
  <c r="BC40" i="1"/>
  <c r="BD40" i="1"/>
  <c r="BE40" i="1"/>
  <c r="BG40" i="1"/>
  <c r="AP40" i="1"/>
  <c r="AG40" i="1"/>
  <c r="AD29" i="1"/>
  <c r="AD18" i="1"/>
  <c r="AE25" i="1"/>
  <c r="AD9" i="1"/>
  <c r="C49" i="1"/>
  <c r="C10" i="2" s="1"/>
  <c r="V44" i="1"/>
  <c r="Z28" i="1" s="1"/>
  <c r="D52" i="1"/>
  <c r="J21" i="2" s="1"/>
  <c r="AD33" i="1"/>
  <c r="AE19" i="1" l="1"/>
  <c r="B65" i="1"/>
  <c r="B64" i="1" s="1"/>
  <c r="CL38" i="1"/>
  <c r="CT38" i="1"/>
  <c r="CP38" i="1"/>
  <c r="CK38" i="1"/>
  <c r="CG38" i="1"/>
  <c r="CU38" i="1"/>
  <c r="CQ38" i="1"/>
  <c r="CM38" i="1"/>
  <c r="CH38" i="1"/>
  <c r="CR38" i="1"/>
  <c r="CN38" i="1"/>
  <c r="CI38" i="1"/>
  <c r="CS38" i="1"/>
  <c r="CF38" i="1"/>
  <c r="CB38" i="1"/>
  <c r="BX38" i="1"/>
  <c r="CC38" i="1"/>
  <c r="BY38" i="1"/>
  <c r="BU38" i="1"/>
  <c r="CJ38" i="1"/>
  <c r="CD38" i="1"/>
  <c r="BZ38" i="1"/>
  <c r="BV38" i="1"/>
  <c r="CO38" i="1"/>
  <c r="BW38" i="1"/>
  <c r="CA38" i="1"/>
  <c r="CE38" i="1"/>
  <c r="CL17" i="1"/>
  <c r="CU17" i="1"/>
  <c r="CQ17" i="1"/>
  <c r="CM17" i="1"/>
  <c r="CH17" i="1"/>
  <c r="CR17" i="1"/>
  <c r="CN17" i="1"/>
  <c r="CI17" i="1"/>
  <c r="CS17" i="1"/>
  <c r="CO17" i="1"/>
  <c r="CJ17" i="1"/>
  <c r="CF17" i="1"/>
  <c r="CP17" i="1"/>
  <c r="CC17" i="1"/>
  <c r="BY17" i="1"/>
  <c r="BU17" i="1"/>
  <c r="CT17" i="1"/>
  <c r="CD17" i="1"/>
  <c r="BZ17" i="1"/>
  <c r="BV17" i="1"/>
  <c r="CG17" i="1"/>
  <c r="CE17" i="1"/>
  <c r="CA17" i="1"/>
  <c r="BW17" i="1"/>
  <c r="CK17" i="1"/>
  <c r="CB17" i="1"/>
  <c r="BX17" i="1"/>
  <c r="CL27" i="1"/>
  <c r="CS27" i="1"/>
  <c r="CO27" i="1"/>
  <c r="CJ27" i="1"/>
  <c r="CF27" i="1"/>
  <c r="CT27" i="1"/>
  <c r="CP27" i="1"/>
  <c r="CK27" i="1"/>
  <c r="CG27" i="1"/>
  <c r="CU27" i="1"/>
  <c r="CQ27" i="1"/>
  <c r="CM27" i="1"/>
  <c r="CH27" i="1"/>
  <c r="CE27" i="1"/>
  <c r="CA27" i="1"/>
  <c r="BW27" i="1"/>
  <c r="CI27" i="1"/>
  <c r="CB27" i="1"/>
  <c r="BX27" i="1"/>
  <c r="CN27" i="1"/>
  <c r="CC27" i="1"/>
  <c r="BY27" i="1"/>
  <c r="BU27" i="1"/>
  <c r="CR27" i="1"/>
  <c r="BV27" i="1"/>
  <c r="BZ27" i="1"/>
  <c r="CD27" i="1"/>
  <c r="CL18" i="1"/>
  <c r="CT18" i="1"/>
  <c r="CP18" i="1"/>
  <c r="CK18" i="1"/>
  <c r="CG18" i="1"/>
  <c r="CU18" i="1"/>
  <c r="CQ18" i="1"/>
  <c r="CM18" i="1"/>
  <c r="CH18" i="1"/>
  <c r="CR18" i="1"/>
  <c r="CN18" i="1"/>
  <c r="CI18" i="1"/>
  <c r="CF18" i="1"/>
  <c r="CB18" i="1"/>
  <c r="BX18" i="1"/>
  <c r="CJ18" i="1"/>
  <c r="CC18" i="1"/>
  <c r="BY18" i="1"/>
  <c r="BU18" i="1"/>
  <c r="CO18" i="1"/>
  <c r="CD18" i="1"/>
  <c r="BZ18" i="1"/>
  <c r="BV18" i="1"/>
  <c r="BW18" i="1"/>
  <c r="CA18" i="1"/>
  <c r="CS18" i="1"/>
  <c r="CE18" i="1"/>
  <c r="CL20" i="1"/>
  <c r="CR20" i="1"/>
  <c r="CN20" i="1"/>
  <c r="CI20" i="1"/>
  <c r="CS20" i="1"/>
  <c r="CO20" i="1"/>
  <c r="CJ20" i="1"/>
  <c r="CF20" i="1"/>
  <c r="CT20" i="1"/>
  <c r="CP20" i="1"/>
  <c r="CK20" i="1"/>
  <c r="CG20" i="1"/>
  <c r="CU20" i="1"/>
  <c r="CD20" i="1"/>
  <c r="BZ20" i="1"/>
  <c r="BV20" i="1"/>
  <c r="CH20" i="1"/>
  <c r="CE20" i="1"/>
  <c r="CA20" i="1"/>
  <c r="BW20" i="1"/>
  <c r="CM20" i="1"/>
  <c r="CB20" i="1"/>
  <c r="BX20" i="1"/>
  <c r="CQ20" i="1"/>
  <c r="BY20" i="1"/>
  <c r="CC20" i="1"/>
  <c r="BU20" i="1"/>
  <c r="CL36" i="1"/>
  <c r="CR36" i="1"/>
  <c r="CN36" i="1"/>
  <c r="CI36" i="1"/>
  <c r="CS36" i="1"/>
  <c r="CO36" i="1"/>
  <c r="CJ36" i="1"/>
  <c r="CT36" i="1"/>
  <c r="CP36" i="1"/>
  <c r="CK36" i="1"/>
  <c r="CG36" i="1"/>
  <c r="CU36" i="1"/>
  <c r="CD36" i="1"/>
  <c r="BZ36" i="1"/>
  <c r="BV36" i="1"/>
  <c r="CH36" i="1"/>
  <c r="CE36" i="1"/>
  <c r="CA36" i="1"/>
  <c r="BW36" i="1"/>
  <c r="CM36" i="1"/>
  <c r="CF36" i="1"/>
  <c r="CB36" i="1"/>
  <c r="BX36" i="1"/>
  <c r="BU36" i="1"/>
  <c r="BY36" i="1"/>
  <c r="CQ36" i="1"/>
  <c r="CC36" i="1"/>
  <c r="CL29" i="1"/>
  <c r="CU29" i="1"/>
  <c r="CQ29" i="1"/>
  <c r="CM29" i="1"/>
  <c r="CH29" i="1"/>
  <c r="CR29" i="1"/>
  <c r="CN29" i="1"/>
  <c r="CI29" i="1"/>
  <c r="CS29" i="1"/>
  <c r="CO29" i="1"/>
  <c r="CJ29" i="1"/>
  <c r="CF29" i="1"/>
  <c r="CT29" i="1"/>
  <c r="CC29" i="1"/>
  <c r="BY29" i="1"/>
  <c r="BU29" i="1"/>
  <c r="CG29" i="1"/>
  <c r="CD29" i="1"/>
  <c r="BZ29" i="1"/>
  <c r="BV29" i="1"/>
  <c r="CK29" i="1"/>
  <c r="CE29" i="1"/>
  <c r="CA29" i="1"/>
  <c r="BW29" i="1"/>
  <c r="BX29" i="1"/>
  <c r="CB29" i="1"/>
  <c r="CP29" i="1"/>
  <c r="CL22" i="1"/>
  <c r="CT22" i="1"/>
  <c r="CP22" i="1"/>
  <c r="CK22" i="1"/>
  <c r="CG22" i="1"/>
  <c r="CU22" i="1"/>
  <c r="CQ22" i="1"/>
  <c r="CM22" i="1"/>
  <c r="CH22" i="1"/>
  <c r="CR22" i="1"/>
  <c r="CN22" i="1"/>
  <c r="CI22" i="1"/>
  <c r="CS22" i="1"/>
  <c r="CB22" i="1"/>
  <c r="BX22" i="1"/>
  <c r="CF22" i="1"/>
  <c r="CC22" i="1"/>
  <c r="BY22" i="1"/>
  <c r="BU22" i="1"/>
  <c r="CJ22" i="1"/>
  <c r="CD22" i="1"/>
  <c r="BZ22" i="1"/>
  <c r="BV22" i="1"/>
  <c r="CO22" i="1"/>
  <c r="BW22" i="1"/>
  <c r="CA22" i="1"/>
  <c r="CE22" i="1"/>
  <c r="CL33" i="1"/>
  <c r="CU33" i="1"/>
  <c r="CQ33" i="1"/>
  <c r="CM33" i="1"/>
  <c r="CH33" i="1"/>
  <c r="CR33" i="1"/>
  <c r="CN33" i="1"/>
  <c r="CI33" i="1"/>
  <c r="CS33" i="1"/>
  <c r="CO33" i="1"/>
  <c r="CJ33" i="1"/>
  <c r="CF33" i="1"/>
  <c r="CP33" i="1"/>
  <c r="CC33" i="1"/>
  <c r="BY33" i="1"/>
  <c r="BU33" i="1"/>
  <c r="CT33" i="1"/>
  <c r="CD33" i="1"/>
  <c r="BZ33" i="1"/>
  <c r="BV33" i="1"/>
  <c r="CG33" i="1"/>
  <c r="CE33" i="1"/>
  <c r="CA33" i="1"/>
  <c r="BW33" i="1"/>
  <c r="CK33" i="1"/>
  <c r="BX33" i="1"/>
  <c r="CB33" i="1"/>
  <c r="AF33" i="1"/>
  <c r="CL19" i="1"/>
  <c r="CS19" i="1"/>
  <c r="CO19" i="1"/>
  <c r="CJ19" i="1"/>
  <c r="CF19" i="1"/>
  <c r="CT19" i="1"/>
  <c r="CP19" i="1"/>
  <c r="CK19" i="1"/>
  <c r="CG19" i="1"/>
  <c r="CU19" i="1"/>
  <c r="CQ19" i="1"/>
  <c r="CM19" i="1"/>
  <c r="CH19" i="1"/>
  <c r="CN19" i="1"/>
  <c r="CE19" i="1"/>
  <c r="CA19" i="1"/>
  <c r="BW19" i="1"/>
  <c r="CR19" i="1"/>
  <c r="CB19" i="1"/>
  <c r="BX19" i="1"/>
  <c r="CC19" i="1"/>
  <c r="BY19" i="1"/>
  <c r="BU19" i="1"/>
  <c r="CD19" i="1"/>
  <c r="BV19" i="1"/>
  <c r="CI19" i="1"/>
  <c r="BZ19" i="1"/>
  <c r="CL23" i="1"/>
  <c r="CS23" i="1"/>
  <c r="CO23" i="1"/>
  <c r="CJ23" i="1"/>
  <c r="CF23" i="1"/>
  <c r="CT23" i="1"/>
  <c r="CP23" i="1"/>
  <c r="CK23" i="1"/>
  <c r="CG23" i="1"/>
  <c r="CU23" i="1"/>
  <c r="CQ23" i="1"/>
  <c r="CM23" i="1"/>
  <c r="CH23" i="1"/>
  <c r="CI23" i="1"/>
  <c r="CE23" i="1"/>
  <c r="CA23" i="1"/>
  <c r="BW23" i="1"/>
  <c r="CN23" i="1"/>
  <c r="CB23" i="1"/>
  <c r="BX23" i="1"/>
  <c r="CR23" i="1"/>
  <c r="CC23" i="1"/>
  <c r="BY23" i="1"/>
  <c r="BU23" i="1"/>
  <c r="BZ23" i="1"/>
  <c r="CD23" i="1"/>
  <c r="BV23" i="1"/>
  <c r="CL39" i="1"/>
  <c r="CS39" i="1"/>
  <c r="CO39" i="1"/>
  <c r="CJ39" i="1"/>
  <c r="CT39" i="1"/>
  <c r="CP39" i="1"/>
  <c r="CK39" i="1"/>
  <c r="CG39" i="1"/>
  <c r="CU39" i="1"/>
  <c r="CQ39" i="1"/>
  <c r="CM39" i="1"/>
  <c r="CH39" i="1"/>
  <c r="CI39" i="1"/>
  <c r="CE39" i="1"/>
  <c r="CA39" i="1"/>
  <c r="BW39" i="1"/>
  <c r="CN39" i="1"/>
  <c r="CF39" i="1"/>
  <c r="CB39" i="1"/>
  <c r="BX39" i="1"/>
  <c r="CR39" i="1"/>
  <c r="CC39" i="1"/>
  <c r="BY39" i="1"/>
  <c r="BZ39" i="1"/>
  <c r="CD39" i="1"/>
  <c r="BU39" i="1"/>
  <c r="BV39" i="1"/>
  <c r="CL32" i="1"/>
  <c r="CR32" i="1"/>
  <c r="CN32" i="1"/>
  <c r="CI32" i="1"/>
  <c r="CS32" i="1"/>
  <c r="CO32" i="1"/>
  <c r="CJ32" i="1"/>
  <c r="CF32" i="1"/>
  <c r="CT32" i="1"/>
  <c r="CP32" i="1"/>
  <c r="CK32" i="1"/>
  <c r="CG32" i="1"/>
  <c r="CH32" i="1"/>
  <c r="CD32" i="1"/>
  <c r="BZ32" i="1"/>
  <c r="BV32" i="1"/>
  <c r="CM32" i="1"/>
  <c r="CE32" i="1"/>
  <c r="CA32" i="1"/>
  <c r="BW32" i="1"/>
  <c r="CQ32" i="1"/>
  <c r="CB32" i="1"/>
  <c r="BX32" i="1"/>
  <c r="CU32" i="1"/>
  <c r="BY32" i="1"/>
  <c r="CC32" i="1"/>
  <c r="BU32" i="1"/>
  <c r="CL34" i="1"/>
  <c r="CT34" i="1"/>
  <c r="CP34" i="1"/>
  <c r="CK34" i="1"/>
  <c r="CG34" i="1"/>
  <c r="CU34" i="1"/>
  <c r="CQ34" i="1"/>
  <c r="CM34" i="1"/>
  <c r="CH34" i="1"/>
  <c r="CR34" i="1"/>
  <c r="CN34" i="1"/>
  <c r="CI34" i="1"/>
  <c r="CF34" i="1"/>
  <c r="CB34" i="1"/>
  <c r="BX34" i="1"/>
  <c r="CJ34" i="1"/>
  <c r="CC34" i="1"/>
  <c r="BY34" i="1"/>
  <c r="BU34" i="1"/>
  <c r="CO34" i="1"/>
  <c r="CD34" i="1"/>
  <c r="BZ34" i="1"/>
  <c r="BV34" i="1"/>
  <c r="BW34" i="1"/>
  <c r="CA34" i="1"/>
  <c r="CE34" i="1"/>
  <c r="CS34" i="1"/>
  <c r="CL25" i="1"/>
  <c r="CU25" i="1"/>
  <c r="CQ25" i="1"/>
  <c r="CM25" i="1"/>
  <c r="CH25" i="1"/>
  <c r="CR25" i="1"/>
  <c r="CN25" i="1"/>
  <c r="CI25" i="1"/>
  <c r="CS25" i="1"/>
  <c r="CO25" i="1"/>
  <c r="CJ25" i="1"/>
  <c r="CF25" i="1"/>
  <c r="CG25" i="1"/>
  <c r="CC25" i="1"/>
  <c r="BY25" i="1"/>
  <c r="BU25" i="1"/>
  <c r="CK25" i="1"/>
  <c r="CD25" i="1"/>
  <c r="BZ25" i="1"/>
  <c r="BV25" i="1"/>
  <c r="CP25" i="1"/>
  <c r="CE25" i="1"/>
  <c r="CA25" i="1"/>
  <c r="BW25" i="1"/>
  <c r="BX25" i="1"/>
  <c r="CT25" i="1"/>
  <c r="CB25" i="1"/>
  <c r="CL24" i="1"/>
  <c r="CR24" i="1"/>
  <c r="CN24" i="1"/>
  <c r="CI24" i="1"/>
  <c r="CS24" i="1"/>
  <c r="CO24" i="1"/>
  <c r="CJ24" i="1"/>
  <c r="CF24" i="1"/>
  <c r="CT24" i="1"/>
  <c r="CP24" i="1"/>
  <c r="CK24" i="1"/>
  <c r="CG24" i="1"/>
  <c r="CQ24" i="1"/>
  <c r="CD24" i="1"/>
  <c r="BZ24" i="1"/>
  <c r="BV24" i="1"/>
  <c r="CU24" i="1"/>
  <c r="CE24" i="1"/>
  <c r="CA24" i="1"/>
  <c r="BW24" i="1"/>
  <c r="CH24" i="1"/>
  <c r="CB24" i="1"/>
  <c r="BX24" i="1"/>
  <c r="BU24" i="1"/>
  <c r="CM24" i="1"/>
  <c r="BY24" i="1"/>
  <c r="CC24" i="1"/>
  <c r="CL30" i="1"/>
  <c r="CT30" i="1"/>
  <c r="CP30" i="1"/>
  <c r="CK30" i="1"/>
  <c r="CG30" i="1"/>
  <c r="CU30" i="1"/>
  <c r="CQ30" i="1"/>
  <c r="CM30" i="1"/>
  <c r="CH30" i="1"/>
  <c r="CR30" i="1"/>
  <c r="CN30" i="1"/>
  <c r="CI30" i="1"/>
  <c r="CJ30" i="1"/>
  <c r="CB30" i="1"/>
  <c r="BX30" i="1"/>
  <c r="CO30" i="1"/>
  <c r="CC30" i="1"/>
  <c r="BY30" i="1"/>
  <c r="BU30" i="1"/>
  <c r="CS30" i="1"/>
  <c r="CD30" i="1"/>
  <c r="BZ30" i="1"/>
  <c r="BV30" i="1"/>
  <c r="CF30" i="1"/>
  <c r="CA30" i="1"/>
  <c r="CE30" i="1"/>
  <c r="BW30" i="1"/>
  <c r="AE33" i="1"/>
  <c r="CL31" i="1"/>
  <c r="CS31" i="1"/>
  <c r="CO31" i="1"/>
  <c r="CJ31" i="1"/>
  <c r="CF31" i="1"/>
  <c r="CT31" i="1"/>
  <c r="CP31" i="1"/>
  <c r="CK31" i="1"/>
  <c r="CG31" i="1"/>
  <c r="CU31" i="1"/>
  <c r="CQ31" i="1"/>
  <c r="CM31" i="1"/>
  <c r="CH31" i="1"/>
  <c r="CR31" i="1"/>
  <c r="CE31" i="1"/>
  <c r="CA31" i="1"/>
  <c r="BW31" i="1"/>
  <c r="CB31" i="1"/>
  <c r="BX31" i="1"/>
  <c r="CI31" i="1"/>
  <c r="CC31" i="1"/>
  <c r="BY31" i="1"/>
  <c r="BU31" i="1"/>
  <c r="BV31" i="1"/>
  <c r="CD31" i="1"/>
  <c r="CN31" i="1"/>
  <c r="BZ31" i="1"/>
  <c r="CL35" i="1"/>
  <c r="CS35" i="1"/>
  <c r="CO35" i="1"/>
  <c r="CJ35" i="1"/>
  <c r="CT35" i="1"/>
  <c r="CP35" i="1"/>
  <c r="CK35" i="1"/>
  <c r="CG35" i="1"/>
  <c r="CU35" i="1"/>
  <c r="CQ35" i="1"/>
  <c r="CM35" i="1"/>
  <c r="CH35" i="1"/>
  <c r="CN35" i="1"/>
  <c r="CE35" i="1"/>
  <c r="CA35" i="1"/>
  <c r="BW35" i="1"/>
  <c r="CR35" i="1"/>
  <c r="CF35" i="1"/>
  <c r="CB35" i="1"/>
  <c r="BX35" i="1"/>
  <c r="CC35" i="1"/>
  <c r="BY35" i="1"/>
  <c r="BU35" i="1"/>
  <c r="CI35" i="1"/>
  <c r="CD35" i="1"/>
  <c r="BZ35" i="1"/>
  <c r="BV35" i="1"/>
  <c r="CL28" i="1"/>
  <c r="CR28" i="1"/>
  <c r="CN28" i="1"/>
  <c r="CI28" i="1"/>
  <c r="CS28" i="1"/>
  <c r="CO28" i="1"/>
  <c r="CJ28" i="1"/>
  <c r="CF28" i="1"/>
  <c r="CT28" i="1"/>
  <c r="CP28" i="1"/>
  <c r="CK28" i="1"/>
  <c r="CG28" i="1"/>
  <c r="CM28" i="1"/>
  <c r="CD28" i="1"/>
  <c r="BZ28" i="1"/>
  <c r="BV28" i="1"/>
  <c r="CQ28" i="1"/>
  <c r="CE28" i="1"/>
  <c r="CA28" i="1"/>
  <c r="BW28" i="1"/>
  <c r="CU28" i="1"/>
  <c r="CB28" i="1"/>
  <c r="BX28" i="1"/>
  <c r="CC28" i="1"/>
  <c r="CH28" i="1"/>
  <c r="BU28" i="1"/>
  <c r="BY28" i="1"/>
  <c r="CL26" i="1"/>
  <c r="CT26" i="1"/>
  <c r="CP26" i="1"/>
  <c r="CK26" i="1"/>
  <c r="CG26" i="1"/>
  <c r="CU26" i="1"/>
  <c r="CQ26" i="1"/>
  <c r="CM26" i="1"/>
  <c r="CH26" i="1"/>
  <c r="CR26" i="1"/>
  <c r="CN26" i="1"/>
  <c r="CI26" i="1"/>
  <c r="CO26" i="1"/>
  <c r="CB26" i="1"/>
  <c r="BX26" i="1"/>
  <c r="CS26" i="1"/>
  <c r="CC26" i="1"/>
  <c r="BY26" i="1"/>
  <c r="BU26" i="1"/>
  <c r="CF26" i="1"/>
  <c r="CD26" i="1"/>
  <c r="BZ26" i="1"/>
  <c r="BV26" i="1"/>
  <c r="CE26" i="1"/>
  <c r="CA26" i="1"/>
  <c r="CJ26" i="1"/>
  <c r="BW26" i="1"/>
  <c r="CL21" i="1"/>
  <c r="CU21" i="1"/>
  <c r="CQ21" i="1"/>
  <c r="CM21" i="1"/>
  <c r="CH21" i="1"/>
  <c r="CR21" i="1"/>
  <c r="CN21" i="1"/>
  <c r="CI21" i="1"/>
  <c r="CS21" i="1"/>
  <c r="CO21" i="1"/>
  <c r="CJ21" i="1"/>
  <c r="CF21" i="1"/>
  <c r="CK21" i="1"/>
  <c r="CC21" i="1"/>
  <c r="BY21" i="1"/>
  <c r="BU21" i="1"/>
  <c r="CP21" i="1"/>
  <c r="CD21" i="1"/>
  <c r="BZ21" i="1"/>
  <c r="BV21" i="1"/>
  <c r="CT21" i="1"/>
  <c r="CE21" i="1"/>
  <c r="CA21" i="1"/>
  <c r="BW21" i="1"/>
  <c r="CB21" i="1"/>
  <c r="BX21" i="1"/>
  <c r="CG21" i="1"/>
  <c r="CL37" i="1"/>
  <c r="CU37" i="1"/>
  <c r="CQ37" i="1"/>
  <c r="CM37" i="1"/>
  <c r="CH37" i="1"/>
  <c r="CR37" i="1"/>
  <c r="CN37" i="1"/>
  <c r="CI37" i="1"/>
  <c r="CS37" i="1"/>
  <c r="CO37" i="1"/>
  <c r="CJ37" i="1"/>
  <c r="CK37" i="1"/>
  <c r="CC37" i="1"/>
  <c r="BY37" i="1"/>
  <c r="BU37" i="1"/>
  <c r="CP37" i="1"/>
  <c r="CD37" i="1"/>
  <c r="BZ37" i="1"/>
  <c r="BV37" i="1"/>
  <c r="CT37" i="1"/>
  <c r="CE37" i="1"/>
  <c r="CA37" i="1"/>
  <c r="BW37" i="1"/>
  <c r="CB37" i="1"/>
  <c r="CF37" i="1"/>
  <c r="CG37" i="1"/>
  <c r="BX37" i="1"/>
  <c r="D11" i="2"/>
  <c r="CL8" i="1"/>
  <c r="CU8" i="1"/>
  <c r="CT8" i="1"/>
  <c r="CS8" i="1"/>
  <c r="CR8" i="1"/>
  <c r="CQ8" i="1"/>
  <c r="CP8" i="1"/>
  <c r="CO8" i="1"/>
  <c r="CN8" i="1"/>
  <c r="CM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U8" i="1"/>
  <c r="BV8" i="1"/>
  <c r="CL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CU9" i="1"/>
  <c r="CT9" i="1"/>
  <c r="CS9" i="1"/>
  <c r="CR9" i="1"/>
  <c r="CQ9" i="1"/>
  <c r="CP9" i="1"/>
  <c r="CO9" i="1"/>
  <c r="CN9" i="1"/>
  <c r="CM9" i="1"/>
  <c r="CK9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CU13" i="1"/>
  <c r="CT13" i="1"/>
  <c r="CS13" i="1"/>
  <c r="CR13" i="1"/>
  <c r="CQ13" i="1"/>
  <c r="CP13" i="1"/>
  <c r="CO13" i="1"/>
  <c r="CN13" i="1"/>
  <c r="CM13" i="1"/>
  <c r="AF13" i="1"/>
  <c r="CL15" i="1"/>
  <c r="CU15" i="1"/>
  <c r="CT15" i="1"/>
  <c r="CS15" i="1"/>
  <c r="CR15" i="1"/>
  <c r="CQ15" i="1"/>
  <c r="CP15" i="1"/>
  <c r="CO15" i="1"/>
  <c r="CN15" i="1"/>
  <c r="CM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CL16" i="1"/>
  <c r="CU16" i="1"/>
  <c r="CT16" i="1"/>
  <c r="CS16" i="1"/>
  <c r="CR16" i="1"/>
  <c r="CQ16" i="1"/>
  <c r="CP16" i="1"/>
  <c r="CO16" i="1"/>
  <c r="CN16" i="1"/>
  <c r="CM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CL14" i="1"/>
  <c r="CF14" i="1"/>
  <c r="CD14" i="1"/>
  <c r="BZ14" i="1"/>
  <c r="BY14" i="1"/>
  <c r="BX14" i="1"/>
  <c r="BU14" i="1"/>
  <c r="CU14" i="1"/>
  <c r="CT14" i="1"/>
  <c r="CS14" i="1"/>
  <c r="CR14" i="1"/>
  <c r="CQ14" i="1"/>
  <c r="CP14" i="1"/>
  <c r="CO14" i="1"/>
  <c r="CN14" i="1"/>
  <c r="CM14" i="1"/>
  <c r="CK14" i="1"/>
  <c r="CJ14" i="1"/>
  <c r="CI14" i="1"/>
  <c r="CH14" i="1"/>
  <c r="CG14" i="1"/>
  <c r="CE14" i="1"/>
  <c r="CC14" i="1"/>
  <c r="CB14" i="1"/>
  <c r="CA14" i="1"/>
  <c r="BW14" i="1"/>
  <c r="BV14" i="1"/>
  <c r="AC13" i="1"/>
  <c r="CL11" i="1"/>
  <c r="CU11" i="1"/>
  <c r="CT11" i="1"/>
  <c r="CS11" i="1"/>
  <c r="CR11" i="1"/>
  <c r="CQ11" i="1"/>
  <c r="CP11" i="1"/>
  <c r="CO11" i="1"/>
  <c r="CN11" i="1"/>
  <c r="CM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CL12" i="1"/>
  <c r="CU12" i="1"/>
  <c r="CT12" i="1"/>
  <c r="CS12" i="1"/>
  <c r="CR12" i="1"/>
  <c r="CQ12" i="1"/>
  <c r="CP12" i="1"/>
  <c r="CO12" i="1"/>
  <c r="CN12" i="1"/>
  <c r="CM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AC9" i="1"/>
  <c r="CL10" i="1"/>
  <c r="CU10" i="1"/>
  <c r="CT10" i="1"/>
  <c r="CS10" i="1"/>
  <c r="CR10" i="1"/>
  <c r="CQ10" i="1"/>
  <c r="CP10" i="1"/>
  <c r="CO10" i="1"/>
  <c r="CN10" i="1"/>
  <c r="CM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CL7" i="1"/>
  <c r="CU7" i="1"/>
  <c r="CQ7" i="1"/>
  <c r="CM7" i="1"/>
  <c r="CH7" i="1"/>
  <c r="CC7" i="1"/>
  <c r="BY7" i="1"/>
  <c r="BU7" i="1"/>
  <c r="CT7" i="1"/>
  <c r="CP7" i="1"/>
  <c r="CK7" i="1"/>
  <c r="CG7" i="1"/>
  <c r="CB7" i="1"/>
  <c r="BX7" i="1"/>
  <c r="BT7" i="1"/>
  <c r="CS7" i="1"/>
  <c r="CO7" i="1"/>
  <c r="CJ7" i="1"/>
  <c r="CE7" i="1"/>
  <c r="CA7" i="1"/>
  <c r="BW7" i="1"/>
  <c r="CR7" i="1"/>
  <c r="CN7" i="1"/>
  <c r="CI7" i="1"/>
  <c r="CD7" i="1"/>
  <c r="BZ7" i="1"/>
  <c r="BV7" i="1"/>
  <c r="BS11" i="1"/>
  <c r="BR11" i="1"/>
  <c r="BP11" i="1"/>
  <c r="BQ11" i="1"/>
  <c r="BT11" i="1"/>
  <c r="BT16" i="1"/>
  <c r="BP16" i="1"/>
  <c r="BQ16" i="1"/>
  <c r="BS16" i="1"/>
  <c r="BR16" i="1"/>
  <c r="BQ25" i="1"/>
  <c r="BR25" i="1"/>
  <c r="BT25" i="1"/>
  <c r="BP25" i="1"/>
  <c r="BS25" i="1"/>
  <c r="AD31" i="1"/>
  <c r="AD25" i="1"/>
  <c r="AE31" i="1"/>
  <c r="BT12" i="1"/>
  <c r="BP12" i="1"/>
  <c r="BS12" i="1"/>
  <c r="BQ12" i="1"/>
  <c r="BR12" i="1"/>
  <c r="BT28" i="1"/>
  <c r="BP28" i="1"/>
  <c r="BQ28" i="1"/>
  <c r="BS28" i="1"/>
  <c r="BR28" i="1"/>
  <c r="BR26" i="1"/>
  <c r="BS26" i="1"/>
  <c r="BQ26" i="1"/>
  <c r="BT26" i="1"/>
  <c r="BP26" i="1"/>
  <c r="AD21" i="1"/>
  <c r="BQ21" i="1"/>
  <c r="BT21" i="1"/>
  <c r="BP21" i="1"/>
  <c r="BS21" i="1"/>
  <c r="BR21" i="1"/>
  <c r="BQ37" i="1"/>
  <c r="BR37" i="1"/>
  <c r="BT37" i="1"/>
  <c r="BP37" i="1"/>
  <c r="BS37" i="1"/>
  <c r="BS35" i="1"/>
  <c r="BR35" i="1"/>
  <c r="BQ35" i="1"/>
  <c r="BT35" i="1"/>
  <c r="BP35" i="1"/>
  <c r="BR34" i="1"/>
  <c r="BQ34" i="1"/>
  <c r="BT34" i="1"/>
  <c r="BP34" i="1"/>
  <c r="BS34" i="1"/>
  <c r="BR14" i="1"/>
  <c r="BQ14" i="1"/>
  <c r="BS14" i="1"/>
  <c r="BT14" i="1"/>
  <c r="BP14" i="1"/>
  <c r="AF31" i="1"/>
  <c r="AD16" i="1"/>
  <c r="AF8" i="1"/>
  <c r="BT8" i="1"/>
  <c r="BP8" i="1"/>
  <c r="BS8" i="1"/>
  <c r="BR8" i="1"/>
  <c r="BQ8" i="1"/>
  <c r="BQ9" i="1"/>
  <c r="BR9" i="1"/>
  <c r="BT9" i="1"/>
  <c r="BP9" i="1"/>
  <c r="BS9" i="1"/>
  <c r="BS27" i="1"/>
  <c r="BR27" i="1"/>
  <c r="BT27" i="1"/>
  <c r="BQ27" i="1"/>
  <c r="BP27" i="1"/>
  <c r="BR38" i="1"/>
  <c r="BQ38" i="1"/>
  <c r="BS38" i="1"/>
  <c r="BT38" i="1"/>
  <c r="BP38" i="1"/>
  <c r="BT24" i="1"/>
  <c r="BP24" i="1"/>
  <c r="BS24" i="1"/>
  <c r="BQ24" i="1"/>
  <c r="BR24" i="1"/>
  <c r="BR10" i="1"/>
  <c r="BQ10" i="1"/>
  <c r="BT10" i="1"/>
  <c r="BP10" i="1"/>
  <c r="BS10" i="1"/>
  <c r="BQ17" i="1"/>
  <c r="BT17" i="1"/>
  <c r="BP17" i="1"/>
  <c r="BR17" i="1"/>
  <c r="BS17" i="1"/>
  <c r="BQ33" i="1"/>
  <c r="BT33" i="1"/>
  <c r="BP33" i="1"/>
  <c r="BS33" i="1"/>
  <c r="BR33" i="1"/>
  <c r="BR30" i="1"/>
  <c r="BQ30" i="1"/>
  <c r="BS30" i="1"/>
  <c r="BT30" i="1"/>
  <c r="BP30" i="1"/>
  <c r="AC31" i="1"/>
  <c r="BS31" i="1"/>
  <c r="BT31" i="1"/>
  <c r="BR31" i="1"/>
  <c r="BP31" i="1"/>
  <c r="BQ31" i="1"/>
  <c r="BT32" i="1"/>
  <c r="BP32" i="1"/>
  <c r="BS32" i="1"/>
  <c r="BR32" i="1"/>
  <c r="BQ32" i="1"/>
  <c r="AC35" i="1"/>
  <c r="AE16" i="1"/>
  <c r="BP7" i="1"/>
  <c r="BQ7" i="1"/>
  <c r="BS7" i="1"/>
  <c r="BR7" i="1"/>
  <c r="BS15" i="1"/>
  <c r="BR15" i="1"/>
  <c r="BT15" i="1"/>
  <c r="BQ15" i="1"/>
  <c r="BP15" i="1"/>
  <c r="BS19" i="1"/>
  <c r="BR19" i="1"/>
  <c r="BT19" i="1"/>
  <c r="BQ19" i="1"/>
  <c r="BP19" i="1"/>
  <c r="BS23" i="1"/>
  <c r="BR23" i="1"/>
  <c r="BP23" i="1"/>
  <c r="BQ23" i="1"/>
  <c r="BT23" i="1"/>
  <c r="BS39" i="1"/>
  <c r="BR39" i="1"/>
  <c r="BT39" i="1"/>
  <c r="BP39" i="1"/>
  <c r="BQ39" i="1"/>
  <c r="BR18" i="1"/>
  <c r="BQ18" i="1"/>
  <c r="BT18" i="1"/>
  <c r="BP18" i="1"/>
  <c r="BS18" i="1"/>
  <c r="BT20" i="1"/>
  <c r="BP20" i="1"/>
  <c r="BS20" i="1"/>
  <c r="BR20" i="1"/>
  <c r="BQ20" i="1"/>
  <c r="BT36" i="1"/>
  <c r="BP36" i="1"/>
  <c r="BS36" i="1"/>
  <c r="BQ36" i="1"/>
  <c r="BR36" i="1"/>
  <c r="BQ13" i="1"/>
  <c r="BT13" i="1"/>
  <c r="BP13" i="1"/>
  <c r="BS13" i="1"/>
  <c r="BR13" i="1"/>
  <c r="BQ29" i="1"/>
  <c r="BT29" i="1"/>
  <c r="BP29" i="1"/>
  <c r="BR29" i="1"/>
  <c r="BS29" i="1"/>
  <c r="BR22" i="1"/>
  <c r="BQ22" i="1"/>
  <c r="BS22" i="1"/>
  <c r="BT22" i="1"/>
  <c r="BP22" i="1"/>
  <c r="AC37" i="1"/>
  <c r="AE38" i="1"/>
  <c r="AF12" i="1"/>
  <c r="AF21" i="1"/>
  <c r="AC11" i="1"/>
  <c r="AD11" i="1"/>
  <c r="AE11" i="1"/>
  <c r="AE23" i="1"/>
  <c r="AD23" i="1"/>
  <c r="AC23" i="1"/>
  <c r="AF23" i="1"/>
  <c r="AF38" i="1"/>
  <c r="AD38" i="1"/>
  <c r="AC26" i="1"/>
  <c r="AD26" i="1"/>
  <c r="AE26" i="1"/>
  <c r="AC38" i="1"/>
  <c r="AF26" i="1"/>
  <c r="AD35" i="1"/>
  <c r="AF35" i="1"/>
  <c r="AE35" i="1"/>
  <c r="AE36" i="1"/>
  <c r="AC36" i="1"/>
  <c r="AD30" i="1"/>
  <c r="AF30" i="1"/>
  <c r="AE30" i="1"/>
  <c r="AE27" i="1"/>
  <c r="AF27" i="1"/>
  <c r="AD27" i="1"/>
  <c r="AD34" i="1"/>
  <c r="AE34" i="1"/>
  <c r="AC34" i="1"/>
  <c r="AC16" i="1"/>
  <c r="AE13" i="1"/>
  <c r="AC17" i="1"/>
  <c r="AF17" i="1"/>
  <c r="AE17" i="1"/>
  <c r="AE21" i="1"/>
  <c r="AC21" i="1"/>
  <c r="AF25" i="1"/>
  <c r="AC25" i="1"/>
  <c r="AF29" i="1"/>
  <c r="AC29" i="1"/>
  <c r="AC33" i="1"/>
  <c r="AD37" i="1"/>
  <c r="AF37" i="1"/>
  <c r="AD12" i="1"/>
  <c r="AC12" i="1"/>
  <c r="AD19" i="1"/>
  <c r="AF19" i="1"/>
  <c r="K46" i="1"/>
  <c r="J7" i="2" s="1"/>
  <c r="J47" i="2"/>
  <c r="R46" i="1"/>
  <c r="Q7" i="2" s="1"/>
  <c r="J54" i="2"/>
  <c r="P46" i="1"/>
  <c r="O7" i="2" s="1"/>
  <c r="J52" i="2"/>
  <c r="E46" i="1"/>
  <c r="D7" i="2" s="1"/>
  <c r="J41" i="2"/>
  <c r="H46" i="1"/>
  <c r="G7" i="2" s="1"/>
  <c r="J44" i="2"/>
  <c r="G46" i="1"/>
  <c r="F7" i="2" s="1"/>
  <c r="J43" i="2"/>
  <c r="N46" i="1"/>
  <c r="M7" i="2" s="1"/>
  <c r="J50" i="2"/>
  <c r="Q46" i="1"/>
  <c r="P7" i="2" s="1"/>
  <c r="J53" i="2"/>
  <c r="J46" i="1"/>
  <c r="J46" i="2"/>
  <c r="O46" i="1"/>
  <c r="N7" i="2" s="1"/>
  <c r="J51" i="2"/>
  <c r="L46" i="1"/>
  <c r="K7" i="2" s="1"/>
  <c r="J48" i="2"/>
  <c r="F46" i="1"/>
  <c r="E7" i="2" s="1"/>
  <c r="J42" i="2"/>
  <c r="I46" i="1"/>
  <c r="H7" i="2" s="1"/>
  <c r="J45" i="2"/>
  <c r="AF11" i="1"/>
  <c r="AF9" i="1"/>
  <c r="AE9" i="1"/>
  <c r="AE8" i="1"/>
  <c r="S46" i="1"/>
  <c r="R7" i="2" s="1"/>
  <c r="M46" i="1"/>
  <c r="L7" i="2" s="1"/>
  <c r="AC8" i="1"/>
  <c r="AC7" i="1"/>
  <c r="C13" i="42"/>
  <c r="B32" i="42" s="1"/>
  <c r="AE7" i="1"/>
  <c r="AD8" i="1"/>
  <c r="AD7" i="1"/>
  <c r="CF7" i="1"/>
  <c r="AF7" i="1"/>
  <c r="AD24" i="1"/>
  <c r="AC32" i="1"/>
  <c r="AE32" i="1"/>
  <c r="AE20" i="1"/>
  <c r="AD10" i="1"/>
  <c r="Y8" i="1"/>
  <c r="BB41" i="1"/>
  <c r="T53" i="1"/>
  <c r="T54" i="1" s="1"/>
  <c r="AD39" i="1"/>
  <c r="D46" i="1"/>
  <c r="Y7" i="1"/>
  <c r="BO40" i="1"/>
  <c r="Y25" i="1"/>
  <c r="Y24" i="1"/>
  <c r="Y17" i="1"/>
  <c r="Y33" i="1"/>
  <c r="Y16" i="1"/>
  <c r="Y32" i="1"/>
  <c r="AD14" i="1"/>
  <c r="AC14" i="1"/>
  <c r="AF14" i="1"/>
  <c r="AE14" i="1"/>
  <c r="W51" i="1"/>
  <c r="AF10" i="1"/>
  <c r="AE10" i="1"/>
  <c r="AC10" i="1"/>
  <c r="AE18" i="1"/>
  <c r="AC18" i="1"/>
  <c r="AF18" i="1"/>
  <c r="AD20" i="1"/>
  <c r="AF20" i="1"/>
  <c r="AC20" i="1"/>
  <c r="AC22" i="1"/>
  <c r="AE22" i="1"/>
  <c r="AD22" i="1"/>
  <c r="AF22" i="1"/>
  <c r="AC24" i="1"/>
  <c r="AE24" i="1"/>
  <c r="AF24" i="1"/>
  <c r="AC28" i="1"/>
  <c r="AD28" i="1"/>
  <c r="AE28" i="1"/>
  <c r="AF28" i="1"/>
  <c r="AD32" i="1"/>
  <c r="AF32" i="1"/>
  <c r="AD36" i="1"/>
  <c r="AF36" i="1"/>
  <c r="AE39" i="1"/>
  <c r="W49" i="1"/>
  <c r="E10" i="2" s="1"/>
  <c r="Y11" i="1"/>
  <c r="Y13" i="1"/>
  <c r="Y21" i="1"/>
  <c r="Y29" i="1"/>
  <c r="Y37" i="1"/>
  <c r="Y12" i="1"/>
  <c r="Y20" i="1"/>
  <c r="Y28" i="1"/>
  <c r="Y36" i="1"/>
  <c r="BN40" i="1"/>
  <c r="AA40" i="1"/>
  <c r="H14" i="2" s="1"/>
  <c r="Y10" i="1"/>
  <c r="Y15" i="1"/>
  <c r="Y19" i="1"/>
  <c r="Y23" i="1"/>
  <c r="Y27" i="1"/>
  <c r="Y31" i="1"/>
  <c r="Y35" i="1"/>
  <c r="Y39" i="1"/>
  <c r="Y9" i="1"/>
  <c r="Y14" i="1"/>
  <c r="Y18" i="1"/>
  <c r="Y22" i="1"/>
  <c r="Y26" i="1"/>
  <c r="Y30" i="1"/>
  <c r="Y34" i="1"/>
  <c r="Y38" i="1"/>
  <c r="AF15" i="1"/>
  <c r="AC15" i="1"/>
  <c r="AD15" i="1"/>
  <c r="AE15" i="1"/>
  <c r="D16" i="2"/>
  <c r="E16" i="2" s="1"/>
  <c r="Z8" i="1"/>
  <c r="Z10" i="1"/>
  <c r="Z12" i="1"/>
  <c r="Z14" i="1"/>
  <c r="Z16" i="1"/>
  <c r="Z18" i="1"/>
  <c r="Z20" i="1"/>
  <c r="Z22" i="1"/>
  <c r="Z24" i="1"/>
  <c r="Z26" i="1"/>
  <c r="Z29" i="1"/>
  <c r="Z31" i="1"/>
  <c r="Z33" i="1"/>
  <c r="Z35" i="1"/>
  <c r="Z37" i="1"/>
  <c r="Z9" i="1"/>
  <c r="Z11" i="1"/>
  <c r="Z13" i="1"/>
  <c r="Z15" i="1"/>
  <c r="Z17" i="1"/>
  <c r="Z19" i="1"/>
  <c r="Z21" i="1"/>
  <c r="Z23" i="1"/>
  <c r="Z25" i="1"/>
  <c r="Z27" i="1"/>
  <c r="Z30" i="1"/>
  <c r="Z32" i="1"/>
  <c r="Z34" i="1"/>
  <c r="Z36" i="1"/>
  <c r="Z38" i="1"/>
  <c r="Z7" i="1"/>
  <c r="W50" i="1"/>
  <c r="H10" i="2" s="1"/>
  <c r="AF39" i="1"/>
  <c r="AC39" i="1"/>
  <c r="W48" i="1"/>
  <c r="F10" i="2" s="1"/>
  <c r="Z39" i="1"/>
  <c r="B39" i="42" l="1"/>
  <c r="CD40" i="1"/>
  <c r="K54" i="2" s="1"/>
  <c r="CT40" i="1"/>
  <c r="K35" i="2" s="1"/>
  <c r="CH40" i="1"/>
  <c r="K23" i="2" s="1"/>
  <c r="CL40" i="1"/>
  <c r="K27" i="2" s="1"/>
  <c r="D12" i="2"/>
  <c r="CU40" i="1"/>
  <c r="K36" i="2" s="1"/>
  <c r="CR40" i="1"/>
  <c r="K33" i="2" s="1"/>
  <c r="AA51" i="1"/>
  <c r="G11" i="2" s="1"/>
  <c r="G10" i="2"/>
  <c r="D13" i="2" s="1"/>
  <c r="CJ40" i="1"/>
  <c r="K25" i="2" s="1"/>
  <c r="CP40" i="1"/>
  <c r="K31" i="2" s="1"/>
  <c r="CC40" i="1"/>
  <c r="K53" i="2" s="1"/>
  <c r="I7" i="2"/>
  <c r="CO40" i="1"/>
  <c r="K30" i="2" s="1"/>
  <c r="CB40" i="1"/>
  <c r="K52" i="2" s="1"/>
  <c r="BR40" i="1"/>
  <c r="K42" i="2" s="1"/>
  <c r="CI40" i="1"/>
  <c r="K24" i="2" s="1"/>
  <c r="CS40" i="1"/>
  <c r="K34" i="2" s="1"/>
  <c r="CM40" i="1"/>
  <c r="K28" i="2" s="1"/>
  <c r="BQ40" i="1"/>
  <c r="K41" i="2" s="1"/>
  <c r="CN40" i="1"/>
  <c r="K29" i="2" s="1"/>
  <c r="CE40" i="1"/>
  <c r="K55" i="2" s="1"/>
  <c r="CK40" i="1"/>
  <c r="K26" i="2" s="1"/>
  <c r="CQ40" i="1"/>
  <c r="K32" i="2" s="1"/>
  <c r="C7" i="2"/>
  <c r="S43" i="1"/>
  <c r="Q118" i="1" s="1"/>
  <c r="S53" i="1"/>
  <c r="F43" i="1"/>
  <c r="D118" i="1" s="1"/>
  <c r="F53" i="1"/>
  <c r="O43" i="1"/>
  <c r="M118" i="1" s="1"/>
  <c r="O53" i="1"/>
  <c r="Q53" i="1"/>
  <c r="Q43" i="1"/>
  <c r="O118" i="1" s="1"/>
  <c r="G43" i="1"/>
  <c r="E118" i="1" s="1"/>
  <c r="G53" i="1"/>
  <c r="E53" i="1"/>
  <c r="E43" i="1"/>
  <c r="C118" i="1" s="1"/>
  <c r="R43" i="1"/>
  <c r="P118" i="1" s="1"/>
  <c r="R53" i="1"/>
  <c r="M53" i="1"/>
  <c r="M43" i="1"/>
  <c r="K118" i="1" s="1"/>
  <c r="I53" i="1"/>
  <c r="I43" i="1"/>
  <c r="G118" i="1" s="1"/>
  <c r="L43" i="1"/>
  <c r="J118" i="1" s="1"/>
  <c r="L53" i="1"/>
  <c r="J43" i="1"/>
  <c r="H118" i="1" s="1"/>
  <c r="J53" i="1"/>
  <c r="N43" i="1"/>
  <c r="L118" i="1" s="1"/>
  <c r="N53" i="1"/>
  <c r="H53" i="1"/>
  <c r="H43" i="1"/>
  <c r="F118" i="1" s="1"/>
  <c r="P53" i="1"/>
  <c r="P43" i="1"/>
  <c r="N118" i="1" s="1"/>
  <c r="K43" i="1"/>
  <c r="I118" i="1" s="1"/>
  <c r="K53" i="1"/>
  <c r="BB46" i="1"/>
  <c r="BB45" i="1"/>
  <c r="D43" i="1"/>
  <c r="B118" i="1" s="1"/>
  <c r="D53" i="1"/>
  <c r="T55" i="1"/>
  <c r="BW40" i="1"/>
  <c r="K47" i="2" s="1"/>
  <c r="AE40" i="1"/>
  <c r="BU40" i="1"/>
  <c r="K45" i="2" s="1"/>
  <c r="BT40" i="1"/>
  <c r="K44" i="2" s="1"/>
  <c r="BS40" i="1"/>
  <c r="K43" i="2" s="1"/>
  <c r="BV40" i="1"/>
  <c r="K46" i="2" s="1"/>
  <c r="BY40" i="1"/>
  <c r="K49" i="2" s="1"/>
  <c r="AC40" i="1"/>
  <c r="B62" i="1" s="1"/>
  <c r="B61" i="1" s="1"/>
  <c r="CF40" i="1"/>
  <c r="K21" i="2" s="1"/>
  <c r="BZ40" i="1"/>
  <c r="K50" i="2" s="1"/>
  <c r="AD40" i="1"/>
  <c r="AA49" i="1"/>
  <c r="E11" i="2" s="1"/>
  <c r="CG40" i="1"/>
  <c r="K22" i="2" s="1"/>
  <c r="CA40" i="1"/>
  <c r="K51" i="2" s="1"/>
  <c r="Y40" i="1"/>
  <c r="F15" i="2" s="1"/>
  <c r="AF40" i="1"/>
  <c r="B68" i="1" s="1"/>
  <c r="B67" i="1" s="1"/>
  <c r="BX40" i="1"/>
  <c r="K48" i="2" s="1"/>
  <c r="BP40" i="1"/>
  <c r="K40" i="2" s="1"/>
  <c r="Z40" i="1"/>
  <c r="F16" i="2" s="1"/>
  <c r="BB43" i="1"/>
  <c r="BB53" i="1"/>
  <c r="BB54" i="1"/>
  <c r="BB55" i="1"/>
  <c r="AA48" i="1"/>
  <c r="F11" i="2" s="1"/>
  <c r="AA50" i="1"/>
  <c r="H11" i="2" s="1"/>
  <c r="D55" i="1" l="1"/>
  <c r="F55" i="1"/>
  <c r="F54" i="1"/>
  <c r="N55" i="1"/>
  <c r="N54" i="1"/>
  <c r="E54" i="1"/>
  <c r="E55" i="1"/>
  <c r="Q54" i="1"/>
  <c r="Q55" i="1"/>
  <c r="P54" i="1"/>
  <c r="P55" i="1"/>
  <c r="I54" i="1"/>
  <c r="I55" i="1"/>
  <c r="R55" i="1"/>
  <c r="R54" i="1"/>
  <c r="G55" i="1"/>
  <c r="G54" i="1"/>
  <c r="O55" i="1"/>
  <c r="O54" i="1"/>
  <c r="S55" i="1"/>
  <c r="S54" i="1"/>
  <c r="H54" i="1"/>
  <c r="H55" i="1"/>
  <c r="M54" i="1"/>
  <c r="M55" i="1"/>
  <c r="K55" i="1"/>
  <c r="K54" i="1"/>
  <c r="J54" i="1"/>
  <c r="J55" i="1"/>
  <c r="L54" i="1"/>
  <c r="L55" i="1"/>
  <c r="D54" i="1"/>
  <c r="U54" i="1" l="1"/>
  <c r="B71" i="1" s="1"/>
  <c r="B70" i="1" s="1"/>
  <c r="U55" i="1"/>
  <c r="B75" i="1" s="1"/>
  <c r="B74" i="1" s="1"/>
</calcChain>
</file>

<file path=xl/sharedStrings.xml><?xml version="1.0" encoding="utf-8"?>
<sst xmlns="http://schemas.openxmlformats.org/spreadsheetml/2006/main" count="269" uniqueCount="196">
  <si>
    <t>№</t>
  </si>
  <si>
    <t>итого</t>
  </si>
  <si>
    <t>мах</t>
  </si>
  <si>
    <t>%</t>
  </si>
  <si>
    <r>
      <t>Учащийся демонстрирует достижение </t>
    </r>
    <r>
      <rPr>
        <b/>
        <sz val="13.5"/>
        <color indexed="8"/>
        <rFont val="Times New Roman"/>
        <family val="1"/>
        <charset val="204"/>
      </rPr>
      <t>повышенного уровня</t>
    </r>
    <r>
      <rPr>
        <sz val="13.5"/>
        <color indexed="8"/>
        <rFont val="Times New Roman"/>
        <family val="1"/>
        <charset val="204"/>
      </rPr>
      <t> </t>
    </r>
    <r>
      <rPr>
        <sz val="13.5"/>
        <color indexed="8"/>
        <rFont val="Times New Roman"/>
        <family val="1"/>
        <charset val="204"/>
      </rPr>
      <t xml:space="preserve">сформированности предметных и метапредметных результатов освоения основной образовательной программы начального общего образования, так как </t>
    </r>
    <r>
      <rPr>
        <sz val="13.5"/>
        <color indexed="8"/>
        <rFont val="Times New Roman"/>
        <family val="1"/>
        <charset val="204"/>
      </rPr>
      <t> </t>
    </r>
    <r>
      <rPr>
        <b/>
        <i/>
        <sz val="13.5"/>
        <color indexed="8"/>
        <rFont val="Times New Roman"/>
        <family val="1"/>
        <charset val="204"/>
      </rPr>
      <t>выполнил</t>
    </r>
    <r>
      <rPr>
        <sz val="13.5"/>
        <color indexed="8"/>
        <rFont val="Times New Roman"/>
        <family val="1"/>
        <charset val="204"/>
      </rPr>
      <t> </t>
    </r>
    <r>
      <rPr>
        <b/>
        <i/>
        <sz val="13.5"/>
        <color indexed="8"/>
        <rFont val="Times New Roman"/>
        <family val="1"/>
        <charset val="204"/>
      </rPr>
      <t>более</t>
    </r>
    <r>
      <rPr>
        <sz val="13.5"/>
        <color indexed="8"/>
        <rFont val="Times New Roman"/>
        <family val="1"/>
        <charset val="204"/>
      </rPr>
      <t> </t>
    </r>
    <r>
      <rPr>
        <b/>
        <i/>
        <sz val="13.5"/>
        <color indexed="8"/>
        <rFont val="Times New Roman"/>
        <family val="1"/>
        <charset val="204"/>
      </rPr>
      <t>65%</t>
    </r>
    <r>
      <rPr>
        <sz val="13.5"/>
        <color indexed="8"/>
        <rFont val="Times New Roman"/>
        <family val="1"/>
        <charset val="204"/>
      </rPr>
      <t> заданий </t>
    </r>
    <r>
      <rPr>
        <b/>
        <i/>
        <sz val="13.5"/>
        <color indexed="8"/>
        <rFont val="Times New Roman"/>
        <family val="1"/>
        <charset val="204"/>
      </rPr>
      <t>основной части работы</t>
    </r>
    <r>
      <rPr>
        <sz val="13.5"/>
        <color indexed="8"/>
        <rFont val="Times New Roman"/>
        <family val="1"/>
        <charset val="204"/>
      </rPr>
      <t>(набрал </t>
    </r>
    <r>
      <rPr>
        <b/>
        <i/>
        <sz val="13.5"/>
        <color indexed="8"/>
        <rFont val="Times New Roman"/>
        <family val="1"/>
        <charset val="204"/>
      </rPr>
      <t>11 баллов и выше</t>
    </r>
    <r>
      <rPr>
        <sz val="13.5"/>
        <color indexed="8"/>
        <rFont val="Times New Roman"/>
        <family val="1"/>
        <charset val="204"/>
      </rPr>
      <t>) </t>
    </r>
    <r>
      <rPr>
        <b/>
        <i/>
        <sz val="13.5"/>
        <color indexed="8"/>
        <rFont val="Times New Roman"/>
        <family val="1"/>
        <charset val="204"/>
      </rPr>
      <t>и</t>
    </r>
    <r>
      <rPr>
        <sz val="13.5"/>
        <color indexed="8"/>
        <rFont val="Times New Roman"/>
        <family val="1"/>
        <charset val="204"/>
      </rPr>
      <t> </t>
    </r>
    <r>
      <rPr>
        <b/>
        <i/>
        <sz val="13.5"/>
        <color indexed="8"/>
        <rFont val="Times New Roman"/>
        <family val="1"/>
        <charset val="204"/>
      </rPr>
      <t>50%</t>
    </r>
    <r>
      <rPr>
        <sz val="13.5"/>
        <color indexed="8"/>
        <rFont val="Times New Roman"/>
        <family val="1"/>
        <charset val="204"/>
      </rPr>
      <t> </t>
    </r>
    <r>
      <rPr>
        <b/>
        <i/>
        <sz val="13.5"/>
        <color indexed="8"/>
        <rFont val="Times New Roman"/>
        <family val="1"/>
        <charset val="204"/>
      </rPr>
      <t>и</t>
    </r>
    <r>
      <rPr>
        <sz val="13.5"/>
        <color indexed="8"/>
        <rFont val="Times New Roman"/>
        <family val="1"/>
        <charset val="204"/>
      </rPr>
      <t> </t>
    </r>
    <r>
      <rPr>
        <b/>
        <i/>
        <sz val="13.5"/>
        <color indexed="8"/>
        <rFont val="Times New Roman"/>
        <family val="1"/>
        <charset val="204"/>
      </rPr>
      <t>более</t>
    </r>
    <r>
      <rPr>
        <sz val="13.5"/>
        <color indexed="8"/>
        <rFont val="Times New Roman"/>
        <family val="1"/>
        <charset val="204"/>
      </rPr>
      <t> заданий </t>
    </r>
    <r>
      <rPr>
        <b/>
        <i/>
        <sz val="13.5"/>
        <color indexed="8"/>
        <rFont val="Times New Roman"/>
        <family val="1"/>
        <charset val="204"/>
      </rPr>
      <t>дополнительной части работы</t>
    </r>
    <r>
      <rPr>
        <sz val="13.5"/>
        <color indexed="8"/>
        <rFont val="Times New Roman"/>
        <family val="1"/>
        <charset val="204"/>
      </rPr>
      <t> (набрал </t>
    </r>
    <r>
      <rPr>
        <b/>
        <i/>
        <sz val="13.5"/>
        <color indexed="8"/>
        <rFont val="Times New Roman"/>
        <family val="1"/>
        <charset val="204"/>
      </rPr>
      <t>8 баллов и выше).</t>
    </r>
  </si>
  <si>
    <r>
      <t>Учащийся демонстрирует достижение </t>
    </r>
    <r>
      <rPr>
        <b/>
        <sz val="13.5"/>
        <color indexed="8"/>
        <rFont val="Times New Roman"/>
        <family val="1"/>
        <charset val="204"/>
      </rPr>
      <t>ниже</t>
    </r>
    <r>
      <rPr>
        <sz val="13.5"/>
        <color indexed="8"/>
        <rFont val="Times New Roman"/>
        <family val="1"/>
        <charset val="204"/>
      </rPr>
      <t xml:space="preserve"> </t>
    </r>
    <r>
      <rPr>
        <b/>
        <sz val="13.5"/>
        <color indexed="8"/>
        <rFont val="Times New Roman"/>
        <family val="1"/>
        <charset val="204"/>
      </rPr>
      <t>базового уровня</t>
    </r>
    <r>
      <rPr>
        <sz val="13.5"/>
        <color indexed="8"/>
        <rFont val="Times New Roman"/>
        <family val="1"/>
        <charset val="204"/>
      </rPr>
      <t> </t>
    </r>
    <r>
      <rPr>
        <sz val="13.5"/>
        <color indexed="8"/>
        <rFont val="Times New Roman"/>
        <family val="1"/>
        <charset val="204"/>
      </rPr>
      <t>сформированности предметных и метапредметных результатов освоения основной образовательной программы начального общего образования, так как</t>
    </r>
    <r>
      <rPr>
        <sz val="13.5"/>
        <color indexed="8"/>
        <rFont val="Times New Roman"/>
        <family val="1"/>
        <charset val="204"/>
      </rPr>
      <t xml:space="preserve"> выполнил </t>
    </r>
    <r>
      <rPr>
        <b/>
        <sz val="13.5"/>
        <color indexed="8"/>
        <rFont val="Times New Roman"/>
        <family val="1"/>
        <charset val="204"/>
      </rPr>
      <t xml:space="preserve"> менее</t>
    </r>
    <r>
      <rPr>
        <sz val="13.5"/>
        <color indexed="8"/>
        <rFont val="Times New Roman"/>
        <family val="1"/>
        <charset val="204"/>
      </rPr>
      <t> </t>
    </r>
    <r>
      <rPr>
        <b/>
        <sz val="13.5"/>
        <color indexed="8"/>
        <rFont val="Times New Roman"/>
        <family val="1"/>
        <charset val="204"/>
      </rPr>
      <t>50%</t>
    </r>
    <r>
      <rPr>
        <sz val="13.5"/>
        <color indexed="8"/>
        <rFont val="Times New Roman"/>
        <family val="1"/>
        <charset val="204"/>
      </rPr>
      <t> заданий </t>
    </r>
    <r>
      <rPr>
        <b/>
        <i/>
        <sz val="13.5"/>
        <color indexed="8"/>
        <rFont val="Times New Roman"/>
        <family val="1"/>
        <charset val="204"/>
      </rPr>
      <t>основной части работы</t>
    </r>
    <r>
      <rPr>
        <sz val="13.5"/>
        <color indexed="8"/>
        <rFont val="Times New Roman"/>
        <family val="1"/>
        <charset val="204"/>
      </rPr>
      <t>(набрал меньше </t>
    </r>
    <r>
      <rPr>
        <b/>
        <i/>
        <sz val="13.5"/>
        <color indexed="8"/>
        <rFont val="Times New Roman"/>
        <family val="1"/>
        <charset val="204"/>
      </rPr>
      <t>8 баллов</t>
    </r>
    <r>
      <rPr>
        <sz val="13.5"/>
        <color indexed="8"/>
        <rFont val="Times New Roman"/>
        <family val="1"/>
        <charset val="204"/>
      </rPr>
      <t>), дополнительная часть при этом не оценивается.</t>
    </r>
  </si>
  <si>
    <r>
      <t>Учащийся демонстрирует достижение </t>
    </r>
    <r>
      <rPr>
        <b/>
        <sz val="13.5"/>
        <color indexed="8"/>
        <rFont val="Times New Roman"/>
        <family val="1"/>
        <charset val="204"/>
      </rPr>
      <t>базового уровня</t>
    </r>
    <r>
      <rPr>
        <sz val="13.5"/>
        <color indexed="8"/>
        <rFont val="Times New Roman"/>
        <family val="1"/>
        <charset val="204"/>
      </rPr>
      <t> </t>
    </r>
    <r>
      <rPr>
        <sz val="13.5"/>
        <color indexed="8"/>
        <rFont val="Times New Roman"/>
        <family val="1"/>
        <charset val="204"/>
      </rPr>
      <t>сформированности предметных и метапредметных результатов освоения основной образовательной программы начального общего образования, так как</t>
    </r>
    <r>
      <rPr>
        <sz val="13.5"/>
        <color indexed="8"/>
        <rFont val="Times New Roman"/>
        <family val="1"/>
        <charset val="204"/>
      </rPr>
      <t xml:space="preserve"> выполнил </t>
    </r>
    <r>
      <rPr>
        <b/>
        <sz val="13.5"/>
        <color indexed="8"/>
        <rFont val="Times New Roman"/>
        <family val="1"/>
        <charset val="204"/>
      </rPr>
      <t>не менее</t>
    </r>
    <r>
      <rPr>
        <sz val="13.5"/>
        <color indexed="8"/>
        <rFont val="Times New Roman"/>
        <family val="1"/>
        <charset val="204"/>
      </rPr>
      <t> </t>
    </r>
    <r>
      <rPr>
        <b/>
        <sz val="13.5"/>
        <color indexed="8"/>
        <rFont val="Times New Roman"/>
        <family val="1"/>
        <charset val="204"/>
      </rPr>
      <t>50%</t>
    </r>
    <r>
      <rPr>
        <sz val="13.5"/>
        <color indexed="8"/>
        <rFont val="Times New Roman"/>
        <family val="1"/>
        <charset val="204"/>
      </rPr>
      <t> заданий </t>
    </r>
    <r>
      <rPr>
        <b/>
        <i/>
        <sz val="13.5"/>
        <color indexed="8"/>
        <rFont val="Times New Roman"/>
        <family val="1"/>
        <charset val="204"/>
      </rPr>
      <t>основной части работы</t>
    </r>
    <r>
      <rPr>
        <sz val="13.5"/>
        <color indexed="8"/>
        <rFont val="Times New Roman"/>
        <family val="1"/>
        <charset val="204"/>
      </rPr>
      <t>(набрал </t>
    </r>
    <r>
      <rPr>
        <b/>
        <i/>
        <sz val="13.5"/>
        <color indexed="8"/>
        <rFont val="Times New Roman"/>
        <family val="1"/>
        <charset val="204"/>
      </rPr>
      <t>8 баллов и выше</t>
    </r>
    <r>
      <rPr>
        <sz val="13.5"/>
        <color indexed="8"/>
        <rFont val="Times New Roman"/>
        <family val="1"/>
        <charset val="204"/>
      </rPr>
      <t>), а за выполнение дополнительной части набрал менее 7 баллов.</t>
    </r>
  </si>
  <si>
    <r>
      <rPr>
        <b/>
        <sz val="14"/>
        <color indexed="18"/>
        <rFont val="Century"/>
        <family val="1"/>
        <charset val="204"/>
      </rPr>
      <t>Список класса</t>
    </r>
    <r>
      <rPr>
        <sz val="14"/>
        <color indexed="8"/>
        <rFont val="Century"/>
        <family val="1"/>
        <charset val="204"/>
      </rPr>
      <t/>
    </r>
  </si>
  <si>
    <t>результаты</t>
  </si>
  <si>
    <t>набрал</t>
  </si>
  <si>
    <t>мах баллов:</t>
  </si>
  <si>
    <t>справилось:</t>
  </si>
  <si>
    <t>Умение выражать просьбу,благодарность или отказ в письменной форме, соблюдая при письме орфографические и пунктуационные нормы.</t>
  </si>
  <si>
    <t>№ 1</t>
  </si>
  <si>
    <t>№ 2</t>
  </si>
  <si>
    <t>№ 3</t>
  </si>
  <si>
    <t>№ 4</t>
  </si>
  <si>
    <t>№ 5</t>
  </si>
  <si>
    <t>№ 6</t>
  </si>
  <si>
    <t>№ 7</t>
  </si>
  <si>
    <t>№ 8</t>
  </si>
  <si>
    <t>№ 9</t>
  </si>
  <si>
    <t>№ 10</t>
  </si>
  <si>
    <t>№ 11</t>
  </si>
  <si>
    <t>№ 16</t>
  </si>
  <si>
    <t>отметка</t>
  </si>
  <si>
    <t>№ варианта</t>
  </si>
  <si>
    <t>Диктант</t>
  </si>
  <si>
    <t>не выполняли работу</t>
  </si>
  <si>
    <t>итого :</t>
  </si>
  <si>
    <t>мин</t>
  </si>
  <si>
    <t>по списку</t>
  </si>
  <si>
    <t>выполняли</t>
  </si>
  <si>
    <t>«5»</t>
  </si>
  <si>
    <t>«4»</t>
  </si>
  <si>
    <t>«3»</t>
  </si>
  <si>
    <t>«2»</t>
  </si>
  <si>
    <t>дата проведения:</t>
  </si>
  <si>
    <t>не выполняли</t>
  </si>
  <si>
    <t>Фонетика и графика</t>
  </si>
  <si>
    <t>Состав слова</t>
  </si>
  <si>
    <t>Морфология</t>
  </si>
  <si>
    <t>Синтаксис</t>
  </si>
  <si>
    <t>Лексика</t>
  </si>
  <si>
    <t>Развитие речи</t>
  </si>
  <si>
    <t>выс</t>
  </si>
  <si>
    <t>высокий</t>
  </si>
  <si>
    <t>низкий</t>
  </si>
  <si>
    <t>Анализ работы:</t>
  </si>
  <si>
    <t>н</t>
  </si>
  <si>
    <t>баллы</t>
  </si>
  <si>
    <t>Качество:</t>
  </si>
  <si>
    <t>Отметка по пятибалльной шкале:</t>
  </si>
  <si>
    <t xml:space="preserve"> «2»</t>
  </si>
  <si>
    <t>Первичные баллы:</t>
  </si>
  <si>
    <t>Умения</t>
  </si>
  <si>
    <t>результат</t>
  </si>
  <si>
    <t>Обучающиеся, не справившиеся с заданием</t>
  </si>
  <si>
    <t>Результаты выполнения заданий обучающимися по математике.</t>
  </si>
  <si>
    <t>0–5</t>
  </si>
  <si>
    <t>6–9</t>
  </si>
  <si>
    <t>10–12</t>
  </si>
  <si>
    <t>13–18</t>
  </si>
  <si>
    <r>
      <rPr>
        <b/>
        <i/>
        <sz val="11"/>
        <rFont val="Times New Roman"/>
        <family val="1"/>
        <charset val="204"/>
      </rPr>
      <t>№4</t>
    </r>
    <r>
      <rPr>
        <i/>
        <sz val="11"/>
        <rFont val="Times New Roman"/>
        <family val="1"/>
        <charset val="204"/>
      </rPr>
      <t xml:space="preserve"> - Умение читать, записывать и сравнивать величины (время), используя основные единицы измерения величин и соотношения
между ними.</t>
    </r>
  </si>
  <si>
    <r>
      <rPr>
        <b/>
        <i/>
        <sz val="11"/>
        <rFont val="Times New Roman"/>
        <family val="1"/>
        <charset val="204"/>
      </rPr>
      <t>№ 6 2)</t>
    </r>
    <r>
      <rPr>
        <i/>
        <sz val="11"/>
        <rFont val="Times New Roman"/>
        <family val="1"/>
        <charset val="204"/>
      </rPr>
      <t xml:space="preserve"> -Умение анализировать и интерпретировать данные.</t>
    </r>
  </si>
  <si>
    <r>
      <rPr>
        <b/>
        <i/>
        <sz val="11"/>
        <rFont val="Times New Roman"/>
        <family val="1"/>
        <charset val="204"/>
      </rPr>
      <t>№ 7</t>
    </r>
    <r>
      <rPr>
        <i/>
        <sz val="11"/>
        <rFont val="Times New Roman"/>
        <family val="1"/>
        <charset val="204"/>
      </rPr>
      <t>- Умение выполнять письменно действия с многозначными числами (сложение, вычитание,умножение и деление на однозначное, двузначное числа в пределах 10 000)</t>
    </r>
  </si>
  <si>
    <r>
      <rPr>
        <b/>
        <i/>
        <sz val="11"/>
        <rFont val="Times New Roman"/>
        <family val="1"/>
        <charset val="204"/>
      </rPr>
      <t>№11</t>
    </r>
    <r>
      <rPr>
        <i/>
        <sz val="11"/>
        <rFont val="Times New Roman"/>
        <family val="1"/>
        <charset val="204"/>
      </rPr>
      <t>- Овладение основами логического и алгоритмического мышления</t>
    </r>
  </si>
  <si>
    <r>
      <rPr>
        <b/>
        <i/>
        <sz val="11"/>
        <rFont val="Times New Roman"/>
        <family val="1"/>
        <charset val="204"/>
      </rPr>
      <t>№2</t>
    </r>
    <r>
      <rPr>
        <i/>
        <sz val="11"/>
        <rFont val="Times New Roman"/>
        <family val="1"/>
        <charset val="204"/>
      </rPr>
      <t>- Умение вычислять значение числового выражения, соблюдая при этом порядок действий.</t>
    </r>
  </si>
  <si>
    <t>Проверяемые элементы содержания и умения</t>
  </si>
  <si>
    <t>Максимальный балл за выполнение задания</t>
  </si>
  <si>
    <r>
      <rPr>
        <b/>
        <i/>
        <sz val="11"/>
        <rFont val="Times New Roman"/>
        <family val="1"/>
        <charset val="204"/>
      </rPr>
      <t>№8</t>
    </r>
    <r>
      <rPr>
        <i/>
        <sz val="11"/>
        <rFont val="Times New Roman"/>
        <family val="1"/>
        <charset val="204"/>
      </rPr>
      <t>-Умение решать арифметическим способом (в одно-два действия) учебные задачи и задачи, связанные с повседневной жизнью</t>
    </r>
  </si>
  <si>
    <r>
      <rPr>
        <b/>
        <i/>
        <sz val="11"/>
        <rFont val="Times New Roman"/>
        <family val="1"/>
        <charset val="204"/>
      </rPr>
      <t>№1</t>
    </r>
    <r>
      <rPr>
        <i/>
        <sz val="11"/>
        <rFont val="Times New Roman"/>
        <family val="1"/>
        <charset val="204"/>
      </rPr>
      <t>-Умение выполнять арифметические действия с числами и числовыми выражениями</t>
    </r>
  </si>
  <si>
    <r>
      <rPr>
        <b/>
        <i/>
        <sz val="11"/>
        <rFont val="Times New Roman"/>
        <family val="1"/>
        <charset val="204"/>
      </rPr>
      <t>№3</t>
    </r>
    <r>
      <rPr>
        <i/>
        <sz val="11"/>
        <rFont val="Times New Roman"/>
        <family val="1"/>
        <charset val="204"/>
      </rPr>
      <t xml:space="preserve"> - Умение решать арифметическим способом (в одно-два действия) учебные задачи и задачи, связанные с повседневной жизнью</t>
    </r>
  </si>
  <si>
    <r>
      <rPr>
        <b/>
        <i/>
        <sz val="11"/>
        <rFont val="Times New Roman"/>
        <family val="1"/>
        <charset val="204"/>
      </rPr>
      <t>№5 1)</t>
    </r>
    <r>
      <rPr>
        <i/>
        <sz val="11"/>
        <rFont val="Times New Roman"/>
        <family val="1"/>
        <charset val="204"/>
      </rPr>
      <t>- Умение находить площадь прямоугольника</t>
    </r>
  </si>
  <si>
    <r>
      <rPr>
        <b/>
        <i/>
        <sz val="11"/>
        <rFont val="Times New Roman"/>
        <family val="1"/>
        <charset val="204"/>
      </rPr>
      <t>№5 2)</t>
    </r>
    <r>
      <rPr>
        <i/>
        <sz val="11"/>
        <rFont val="Times New Roman"/>
        <family val="1"/>
        <charset val="204"/>
      </rPr>
      <t>- Умение  исследовать, распознавать и изображать геометрические фигуры</t>
    </r>
  </si>
  <si>
    <r>
      <rPr>
        <b/>
        <i/>
        <sz val="11"/>
        <rFont val="Times New Roman"/>
        <family val="1"/>
        <charset val="204"/>
      </rPr>
      <t>№6</t>
    </r>
    <r>
      <rPr>
        <i/>
        <sz val="11"/>
        <rFont val="Times New Roman"/>
        <family val="1"/>
        <charset val="204"/>
      </rPr>
      <t xml:space="preserve"> </t>
    </r>
    <r>
      <rPr>
        <b/>
        <i/>
        <sz val="11"/>
        <rFont val="Times New Roman"/>
        <family val="1"/>
        <charset val="204"/>
      </rPr>
      <t>1)</t>
    </r>
    <r>
      <rPr>
        <i/>
        <sz val="11"/>
        <rFont val="Times New Roman"/>
        <family val="1"/>
        <charset val="204"/>
      </rPr>
      <t>- Умение работать с таблицами, схемами, графиками, диаграммами.</t>
    </r>
  </si>
  <si>
    <r>
      <rPr>
        <b/>
        <i/>
        <sz val="11"/>
        <rFont val="Times New Roman"/>
        <family val="1"/>
        <charset val="204"/>
      </rPr>
      <t>№9</t>
    </r>
    <r>
      <rPr>
        <i/>
        <sz val="11"/>
        <rFont val="Times New Roman"/>
        <family val="1"/>
        <charset val="204"/>
      </rPr>
      <t>-Умение применять математические знания для решения учебно-познавательных и учебно-практических задач, умение решать текстовые задачи</t>
    </r>
  </si>
  <si>
    <r>
      <rPr>
        <b/>
        <i/>
        <sz val="11"/>
        <rFont val="Times New Roman"/>
        <family val="1"/>
        <charset val="204"/>
      </rPr>
      <t>№10</t>
    </r>
    <r>
      <rPr>
        <i/>
        <sz val="11"/>
        <rFont val="Times New Roman"/>
        <family val="1"/>
        <charset val="204"/>
      </rPr>
      <t>-Умение исследовать, распознавать и изображать геометрические фигуры</t>
    </r>
  </si>
  <si>
    <t>Выполнение заданий ВПР по проверяемым элементам содержания и умениям.</t>
  </si>
  <si>
    <t>не справились</t>
  </si>
  <si>
    <t>Кол-во справившихся</t>
  </si>
  <si>
    <t>Кол-во не справившихся</t>
  </si>
  <si>
    <t>выполняли%</t>
  </si>
  <si>
    <t>справились</t>
  </si>
  <si>
    <t>Обучающиеся, справившиеся с заданием</t>
  </si>
  <si>
    <t>Анализ ВПР по математике за 2016-2017 уч.год</t>
  </si>
  <si>
    <t>математика</t>
  </si>
  <si>
    <t>мах балл набрали:</t>
  </si>
  <si>
    <t>мах кол-во баллов в работе:</t>
  </si>
  <si>
    <t>мин балл в работе:</t>
  </si>
  <si>
    <t>Успеваемость:</t>
  </si>
  <si>
    <t>номер задания:</t>
  </si>
  <si>
    <t>№1</t>
  </si>
  <si>
    <t xml:space="preserve">количество справившихся </t>
  </si>
  <si>
    <t>№ 12</t>
  </si>
  <si>
    <t>№ 13</t>
  </si>
  <si>
    <t>№ 14</t>
  </si>
  <si>
    <t>умение  находить  часть  числа  и  число  по  его части</t>
  </si>
  <si>
    <t>умение  находить  неизвестный  компонент арифметического действия</t>
  </si>
  <si>
    <t>умение  находить  значение  арифметического выражения с натуральными числами, содержащего скобки</t>
  </si>
  <si>
    <t>умение применять полученные знания для решения задач практического характера</t>
  </si>
  <si>
    <t xml:space="preserve">умение  извлекать  информацию,представленную в таблицах, на диаграммах </t>
  </si>
  <si>
    <t>умение  применять  геометрические представления при решении практических задач</t>
  </si>
  <si>
    <t>умение  применять навыки геометрических построений</t>
  </si>
  <si>
    <t>развитие пространственных представлений</t>
  </si>
  <si>
    <t xml:space="preserve">Умение  проводить  логические  обоснования,  доказательства  математических утверждений </t>
  </si>
  <si>
    <t>№11.1</t>
  </si>
  <si>
    <t>№11.2</t>
  </si>
  <si>
    <t>№ 12.1</t>
  </si>
  <si>
    <t>№ 12.2</t>
  </si>
  <si>
    <t>0–6</t>
  </si>
  <si>
    <t>7–10</t>
  </si>
  <si>
    <t>11–14</t>
  </si>
  <si>
    <t>15-20</t>
  </si>
  <si>
    <t>№ 11.1</t>
  </si>
  <si>
    <t>№ 11.2</t>
  </si>
  <si>
    <r>
      <rPr>
        <b/>
        <i/>
        <sz val="11"/>
        <rFont val="Times New Roman"/>
        <family val="1"/>
        <charset val="204"/>
      </rPr>
      <t>№1</t>
    </r>
    <r>
      <rPr>
        <i/>
        <sz val="11"/>
        <rFont val="Times New Roman"/>
        <family val="1"/>
        <charset val="204"/>
      </rPr>
      <t>-Умение владеть  понятиями  «делимость  чисел», 
«обыкновенная дробь», «десятичная дробь»</t>
    </r>
  </si>
  <si>
    <r>
      <rPr>
        <b/>
        <i/>
        <sz val="11"/>
        <rFont val="Times New Roman"/>
        <family val="1"/>
        <charset val="204"/>
      </rPr>
      <t>№2</t>
    </r>
    <r>
      <rPr>
        <i/>
        <sz val="11"/>
        <rFont val="Times New Roman"/>
        <family val="1"/>
        <charset val="204"/>
      </rPr>
      <t>-Умение владеть  понятиями  «делимость  чисел», 
«обыкновенная дробь», «десятичная дробь»</t>
    </r>
  </si>
  <si>
    <r>
      <rPr>
        <b/>
        <i/>
        <sz val="11"/>
        <rFont val="Times New Roman"/>
        <family val="1"/>
        <charset val="204"/>
      </rPr>
      <t>№3</t>
    </r>
    <r>
      <rPr>
        <i/>
        <sz val="11"/>
        <rFont val="Times New Roman"/>
        <family val="1"/>
        <charset val="204"/>
      </rPr>
      <t>-Умение владеть  понятиями  «делимость  чисел», 
«обыкновенная дробь», «десятичная дробь»</t>
    </r>
  </si>
  <si>
    <r>
      <rPr>
        <b/>
        <i/>
        <sz val="11"/>
        <rFont val="Times New Roman"/>
        <family val="1"/>
        <charset val="204"/>
      </rPr>
      <t>№4</t>
    </r>
    <r>
      <rPr>
        <i/>
        <sz val="11"/>
        <rFont val="Times New Roman"/>
        <family val="1"/>
        <charset val="204"/>
      </rPr>
      <t xml:space="preserve"> - Умение  находить  часть  числа  и  число  по  его 
части</t>
    </r>
  </si>
  <si>
    <r>
      <rPr>
        <b/>
        <i/>
        <sz val="11"/>
        <rFont val="Times New Roman"/>
        <family val="1"/>
        <charset val="204"/>
      </rPr>
      <t xml:space="preserve">№5 </t>
    </r>
    <r>
      <rPr>
        <i/>
        <sz val="11"/>
        <rFont val="Times New Roman"/>
        <family val="1"/>
        <charset val="204"/>
      </rPr>
      <t>- Умение  находить  неизвестный  компонент 
арифметического действия</t>
    </r>
  </si>
  <si>
    <r>
      <rPr>
        <b/>
        <i/>
        <sz val="11"/>
        <rFont val="Times New Roman"/>
        <family val="1"/>
        <charset val="204"/>
      </rPr>
      <t xml:space="preserve">№6 </t>
    </r>
    <r>
      <rPr>
        <i/>
        <sz val="11"/>
        <rFont val="Times New Roman"/>
        <family val="1"/>
        <charset val="204"/>
      </rPr>
      <t>- умения  решать  текстовые  задачи  на 
движение, работу, проценты и задачи практического содержания</t>
    </r>
  </si>
  <si>
    <r>
      <rPr>
        <b/>
        <i/>
        <sz val="11"/>
        <rFont val="Times New Roman"/>
        <family val="1"/>
        <charset val="204"/>
      </rPr>
      <t xml:space="preserve">№7 </t>
    </r>
    <r>
      <rPr>
        <i/>
        <sz val="11"/>
        <rFont val="Times New Roman"/>
        <family val="1"/>
        <charset val="204"/>
      </rPr>
      <t>- Умения  решать  текстовые  задачи  на 
движение, работу, проценты и задачи практического содержания</t>
    </r>
  </si>
  <si>
    <r>
      <rPr>
        <b/>
        <i/>
        <sz val="11"/>
        <rFont val="Times New Roman"/>
        <family val="1"/>
        <charset val="204"/>
      </rPr>
      <t xml:space="preserve">№8 </t>
    </r>
    <r>
      <rPr>
        <i/>
        <sz val="11"/>
        <rFont val="Times New Roman"/>
        <family val="1"/>
        <charset val="204"/>
      </rPr>
      <t>- Умения  решать  текстовые  задачи  на 
движение, работу, проценты и задачи практического содержания</t>
    </r>
  </si>
  <si>
    <r>
      <rPr>
        <b/>
        <i/>
        <sz val="11"/>
        <rFont val="Times New Roman"/>
        <family val="1"/>
        <charset val="204"/>
      </rPr>
      <t xml:space="preserve">№9 </t>
    </r>
    <r>
      <rPr>
        <i/>
        <sz val="11"/>
        <rFont val="Times New Roman"/>
        <family val="1"/>
        <charset val="204"/>
      </rPr>
      <t>- Умение  находить  значение  арифметического 
выражения с натуральными числами, содержащего скобки</t>
    </r>
  </si>
  <si>
    <r>
      <rPr>
        <b/>
        <i/>
        <sz val="11"/>
        <rFont val="Times New Roman"/>
        <family val="1"/>
        <charset val="204"/>
      </rPr>
      <t>№10</t>
    </r>
    <r>
      <rPr>
        <i/>
        <sz val="11"/>
        <rFont val="Times New Roman"/>
        <family val="1"/>
        <charset val="204"/>
      </rPr>
      <t>-Умение применять полученные знания для 
решения задач практического характера</t>
    </r>
  </si>
  <si>
    <r>
      <rPr>
        <b/>
        <i/>
        <sz val="11"/>
        <rFont val="Times New Roman"/>
        <family val="1"/>
        <charset val="204"/>
      </rPr>
      <t>№11.1</t>
    </r>
    <r>
      <rPr>
        <i/>
        <sz val="11"/>
        <rFont val="Times New Roman"/>
        <family val="1"/>
        <charset val="204"/>
      </rPr>
      <t>-Умение  извлекать  информацию, 
представленную в таблицах, на диаграммах</t>
    </r>
  </si>
  <si>
    <r>
      <rPr>
        <b/>
        <i/>
        <sz val="11"/>
        <rFont val="Times New Roman"/>
        <family val="1"/>
        <charset val="204"/>
      </rPr>
      <t>№11.2</t>
    </r>
    <r>
      <rPr>
        <i/>
        <sz val="11"/>
        <rFont val="Times New Roman"/>
        <family val="1"/>
        <charset val="204"/>
      </rPr>
      <t>-Умение  извлекать  информацию, 
представленную в таблицах, на диаграммах</t>
    </r>
  </si>
  <si>
    <r>
      <rPr>
        <b/>
        <i/>
        <sz val="11"/>
        <rFont val="Times New Roman"/>
        <family val="1"/>
        <charset val="204"/>
      </rPr>
      <t>№12.1</t>
    </r>
    <r>
      <rPr>
        <i/>
        <sz val="11"/>
        <rFont val="Times New Roman"/>
        <family val="1"/>
        <charset val="204"/>
      </rPr>
      <t>- Умение  применять  геометрические 
представления при решении практических задач</t>
    </r>
  </si>
  <si>
    <r>
      <rPr>
        <b/>
        <i/>
        <sz val="11"/>
        <rFont val="Times New Roman"/>
        <family val="1"/>
        <charset val="204"/>
      </rPr>
      <t>№12.2</t>
    </r>
    <r>
      <rPr>
        <i/>
        <sz val="11"/>
        <rFont val="Times New Roman"/>
        <family val="1"/>
        <charset val="204"/>
      </rPr>
      <t>- Умение  применять  навыки 
геометрических построений</t>
    </r>
  </si>
  <si>
    <r>
      <rPr>
        <b/>
        <i/>
        <sz val="11"/>
        <rFont val="Times New Roman"/>
        <family val="1"/>
        <charset val="204"/>
      </rPr>
      <t>№13</t>
    </r>
    <r>
      <rPr>
        <i/>
        <sz val="11"/>
        <rFont val="Times New Roman"/>
        <family val="1"/>
        <charset val="204"/>
      </rPr>
      <t xml:space="preserve">- Развитие пространственных представлений </t>
    </r>
  </si>
  <si>
    <r>
      <rPr>
        <b/>
        <i/>
        <sz val="11"/>
        <rFont val="Times New Roman"/>
        <family val="1"/>
        <charset val="204"/>
      </rPr>
      <t>№14</t>
    </r>
    <r>
      <rPr>
        <i/>
        <sz val="11"/>
        <rFont val="Times New Roman"/>
        <family val="1"/>
        <charset val="204"/>
      </rPr>
      <t>-  Умение  проводить  логические  обоснования,  доказа-
тельства  математических утверждений</t>
    </r>
  </si>
  <si>
    <t>Анализ ВПР по математике 5 класс 2016/2017 учебный год</t>
  </si>
  <si>
    <t>Шаблон разработан учителем математики Л.В.Сивоконь</t>
  </si>
  <si>
    <t>инструкция</t>
  </si>
  <si>
    <r>
      <rPr>
        <b/>
        <sz val="14"/>
        <color rgb="FFFF0000"/>
        <rFont val="Times New Roman"/>
        <family val="1"/>
        <charset val="204"/>
      </rPr>
      <t xml:space="preserve">ВНИМАНИЕ!   </t>
    </r>
    <r>
      <rPr>
        <b/>
        <sz val="11"/>
        <color rgb="FFFF0000"/>
        <rFont val="Times New Roman"/>
        <family val="1"/>
        <charset val="204"/>
      </rPr>
      <t xml:space="preserve">                                                                                                          </t>
    </r>
  </si>
  <si>
    <r>
      <rPr>
        <b/>
        <i/>
        <u val="double"/>
        <sz val="14"/>
        <color indexed="8"/>
        <rFont val="Times New Roman"/>
        <family val="1"/>
        <charset val="204"/>
      </rPr>
      <t>Шаблон предназначен для анализа результатов ВПР по математике в 5 классе (2016/2017 учебный год)</t>
    </r>
    <r>
      <rPr>
        <i/>
        <sz val="14"/>
        <color indexed="8"/>
        <rFont val="Times New Roman"/>
        <family val="1"/>
        <charset val="204"/>
      </rPr>
      <t xml:space="preserve">          1. Перед началом работы нужно заполнить лист </t>
    </r>
    <r>
      <rPr>
        <b/>
        <i/>
        <sz val="14"/>
        <color theme="9" tint="-0.499984740745262"/>
        <rFont val="Times New Roman"/>
        <family val="1"/>
        <charset val="204"/>
      </rPr>
      <t>"Список класса"</t>
    </r>
    <r>
      <rPr>
        <i/>
        <sz val="14"/>
        <color indexed="8"/>
        <rFont val="Times New Roman"/>
        <family val="1"/>
        <charset val="204"/>
      </rPr>
      <t xml:space="preserve"> (он автоматически перейдёт на лист </t>
    </r>
    <r>
      <rPr>
        <b/>
        <i/>
        <sz val="14"/>
        <color rgb="FF002060"/>
        <rFont val="Times New Roman"/>
        <family val="1"/>
        <charset val="204"/>
      </rPr>
      <t>"Математика"</t>
    </r>
    <r>
      <rPr>
        <i/>
        <sz val="14"/>
        <color indexed="8"/>
        <rFont val="Times New Roman"/>
        <family val="1"/>
        <charset val="204"/>
      </rPr>
      <t xml:space="preserve">).                                                                                                                                                                2.  На листе </t>
    </r>
    <r>
      <rPr>
        <b/>
        <i/>
        <sz val="14"/>
        <color rgb="FF002060"/>
        <rFont val="Times New Roman"/>
        <family val="1"/>
        <charset val="204"/>
      </rPr>
      <t xml:space="preserve">"Математика" </t>
    </r>
    <r>
      <rPr>
        <i/>
        <sz val="14"/>
        <rFont val="Times New Roman"/>
        <family val="1"/>
        <charset val="204"/>
      </rPr>
      <t xml:space="preserve">  в колонку </t>
    </r>
    <r>
      <rPr>
        <b/>
        <i/>
        <u/>
        <sz val="16"/>
        <rFont val="Times New Roman"/>
        <family val="1"/>
        <charset val="204"/>
      </rPr>
      <t>"№ варианта"</t>
    </r>
    <r>
      <rPr>
        <b/>
        <i/>
        <sz val="14"/>
        <color rgb="FFC00000"/>
        <rFont val="Times New Roman"/>
        <family val="1"/>
        <charset val="204"/>
      </rPr>
      <t xml:space="preserve"> </t>
    </r>
    <r>
      <rPr>
        <i/>
        <sz val="14"/>
        <color indexed="8"/>
        <rFont val="Times New Roman"/>
        <family val="1"/>
        <charset val="204"/>
      </rPr>
      <t>- внести номер варианта обучающегося или его отстутствие  в классе (</t>
    </r>
    <r>
      <rPr>
        <i/>
        <sz val="14"/>
        <color indexed="60"/>
        <rFont val="Times New Roman"/>
        <family val="1"/>
        <charset val="204"/>
      </rPr>
      <t>поставить н)</t>
    </r>
    <r>
      <rPr>
        <i/>
        <sz val="14"/>
        <color indexed="8"/>
        <rFont val="Times New Roman"/>
        <family val="1"/>
        <charset val="204"/>
      </rPr>
      <t xml:space="preserve">. Таблица будет работать только после внесения </t>
    </r>
    <r>
      <rPr>
        <b/>
        <i/>
        <u/>
        <sz val="16"/>
        <rFont val="Times New Roman"/>
        <family val="1"/>
        <charset val="204"/>
      </rPr>
      <t>"№ варианта"</t>
    </r>
    <r>
      <rPr>
        <i/>
        <sz val="14"/>
        <rFont val="Times New Roman"/>
        <family val="1"/>
        <charset val="204"/>
      </rPr>
      <t>.</t>
    </r>
    <r>
      <rPr>
        <b/>
        <i/>
        <sz val="14"/>
        <color rgb="FFC00000"/>
        <rFont val="Times New Roman"/>
        <family val="1"/>
        <charset val="204"/>
      </rPr>
      <t xml:space="preserve">     </t>
    </r>
    <r>
      <rPr>
        <i/>
        <sz val="14"/>
        <rFont val="Times New Roman"/>
        <family val="1"/>
        <charset val="204"/>
      </rPr>
      <t>3.</t>
    </r>
    <r>
      <rPr>
        <i/>
        <sz val="14"/>
        <color indexed="8"/>
        <rFont val="Times New Roman"/>
        <family val="1"/>
        <charset val="204"/>
      </rPr>
      <t xml:space="preserve">На листе </t>
    </r>
    <r>
      <rPr>
        <b/>
        <i/>
        <sz val="14"/>
        <color rgb="FF002060"/>
        <rFont val="Times New Roman"/>
        <family val="1"/>
        <charset val="204"/>
      </rPr>
      <t xml:space="preserve">"Математика" </t>
    </r>
    <r>
      <rPr>
        <i/>
        <sz val="14"/>
        <rFont val="Times New Roman"/>
        <family val="1"/>
        <charset val="204"/>
      </rPr>
      <t xml:space="preserve">внести баллы за каждые задания, полученные обучающимися.                                   </t>
    </r>
    <r>
      <rPr>
        <i/>
        <sz val="14"/>
        <color indexed="8"/>
        <rFont val="Times New Roman"/>
        <family val="1"/>
        <charset val="204"/>
      </rPr>
      <t xml:space="preserve">4. На листе </t>
    </r>
    <r>
      <rPr>
        <b/>
        <i/>
        <sz val="14"/>
        <color rgb="FF008080"/>
        <rFont val="Times New Roman"/>
        <family val="1"/>
        <charset val="204"/>
      </rPr>
      <t xml:space="preserve">"Результаты" </t>
    </r>
    <r>
      <rPr>
        <i/>
        <sz val="14"/>
        <color indexed="8"/>
        <rFont val="Times New Roman"/>
        <family val="1"/>
        <charset val="204"/>
      </rPr>
      <t xml:space="preserve">нужно только вписать дату проведения работы, всё остальное заполнится автоматически. </t>
    </r>
  </si>
  <si>
    <t>внесите фамилии и имена обучающихся</t>
  </si>
  <si>
    <t>Фамилия Имя</t>
  </si>
  <si>
    <t>Для этого надо нажать на картинку</t>
  </si>
  <si>
    <r>
      <t xml:space="preserve">На листе </t>
    </r>
    <r>
      <rPr>
        <b/>
        <i/>
        <sz val="14"/>
        <color rgb="FF002060"/>
        <rFont val="Times New Roman"/>
        <family val="1"/>
        <charset val="204"/>
      </rPr>
      <t>"Математика"</t>
    </r>
    <r>
      <rPr>
        <i/>
        <sz val="14"/>
        <color theme="1"/>
        <rFont val="Times New Roman"/>
        <family val="1"/>
        <charset val="204"/>
      </rPr>
      <t xml:space="preserve"> под таблицей анализ работы (заполняется автоматически) </t>
    </r>
  </si>
  <si>
    <r>
      <t xml:space="preserve">С каждого листа предусмотрено возвращение на лист </t>
    </r>
    <r>
      <rPr>
        <b/>
        <i/>
        <sz val="14"/>
        <color theme="9" tint="-0.499984740745262"/>
        <rFont val="Times New Roman"/>
        <family val="1"/>
        <charset val="204"/>
      </rPr>
      <t>"Список класса"</t>
    </r>
  </si>
  <si>
    <r>
      <rPr>
        <b/>
        <sz val="14"/>
        <color rgb="FFFF0000"/>
        <rFont val="Times New Roman"/>
        <family val="1"/>
        <charset val="204"/>
      </rPr>
      <t xml:space="preserve">                                                             ВНИМАНИЕ!   </t>
    </r>
    <r>
      <rPr>
        <b/>
        <sz val="11"/>
        <color rgb="FFFF0000"/>
        <rFont val="Times New Roman"/>
        <family val="1"/>
        <charset val="204"/>
      </rPr>
      <t xml:space="preserve">                                                                                                          </t>
    </r>
  </si>
  <si>
    <t>Чтобы попасть на нужную страницу можно нажать на картинку</t>
  </si>
  <si>
    <t>Перевод первичных баллов в отметку</t>
  </si>
  <si>
    <t>Отметка по пятибалльной шкале</t>
  </si>
  <si>
    <t>"2"</t>
  </si>
  <si>
    <t>"3"</t>
  </si>
  <si>
    <t>"4"</t>
  </si>
  <si>
    <t>"5"</t>
  </si>
  <si>
    <t>Первичные баллы</t>
  </si>
  <si>
    <t>0 - 6</t>
  </si>
  <si>
    <t>7 - 10</t>
  </si>
  <si>
    <t>11 - 14</t>
  </si>
  <si>
    <t>15 - 20</t>
  </si>
  <si>
    <t>умение владеть понятием  «делимость  чисел»</t>
  </si>
  <si>
    <t>умение владеть понятием   «обыкновенная дробь»</t>
  </si>
  <si>
    <t>умение владеть понятием «десятичная дробь»</t>
  </si>
  <si>
    <t>вторая отметка "5"</t>
  </si>
  <si>
    <t>вторая "5"</t>
  </si>
  <si>
    <t>19 - 20</t>
  </si>
  <si>
    <t>умения  решать  текстовые  задачи  на 
движение, работу</t>
  </si>
  <si>
    <t>умения  решать  текстовые  задачи практического содержания</t>
  </si>
  <si>
    <t xml:space="preserve">умения  решать  текстовые  задачи  на проценты </t>
  </si>
  <si>
    <t>Агабалян Гарик</t>
  </si>
  <si>
    <t>Барабанов Михаил</t>
  </si>
  <si>
    <t>Березовская Валерия</t>
  </si>
  <si>
    <t>Бородин Даниил</t>
  </si>
  <si>
    <t>Булгакова Ульяна</t>
  </si>
  <si>
    <t>Бычев Иван</t>
  </si>
  <si>
    <t>Евдокимова Софья</t>
  </si>
  <si>
    <t>Жванская Варвара</t>
  </si>
  <si>
    <t>Исаева Полина</t>
  </si>
  <si>
    <t>Камоликова Софья</t>
  </si>
  <si>
    <t>Ким Эдвард</t>
  </si>
  <si>
    <t>Киященко Олеся</t>
  </si>
  <si>
    <t>Колодезная Полина</t>
  </si>
  <si>
    <t>Кононенко Анастасия</t>
  </si>
  <si>
    <t>Крылова Эльвира</t>
  </si>
  <si>
    <t>Левчук Дарья</t>
  </si>
  <si>
    <t>Малышев Никита</t>
  </si>
  <si>
    <t>Москвин Евгений</t>
  </si>
  <si>
    <t>Немченко Николай</t>
  </si>
  <si>
    <t>Попова Лидия</t>
  </si>
  <si>
    <t>Рак Дарья</t>
  </si>
  <si>
    <t>Смородникова Таисия</t>
  </si>
  <si>
    <t>Старовойт Анастасия</t>
  </si>
  <si>
    <t>Строев Никита</t>
  </si>
  <si>
    <t>Сурчалов Данил</t>
  </si>
  <si>
    <t>Травкин Максим</t>
  </si>
  <si>
    <t>Тупикин Максим</t>
  </si>
  <si>
    <t>Фараджзаде Раван</t>
  </si>
  <si>
    <t>Ханоян Анна</t>
  </si>
  <si>
    <t>Ченцов Даниил</t>
  </si>
  <si>
    <t>Щеглюк Елизавета</t>
  </si>
  <si>
    <t>23 апреля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</si>
</sst>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5" x14ac:knownFonts="1">
    <font>
      <sz val="11"/>
      <color theme="1"/>
      <name val="Calibri"/>
      <family val="2"/>
      <scheme val="minor"/>
    </font>
    <font>
      <sz val="11"/>
      <color indexed="8"/>
      <name val="Georgia"/>
      <family val="1"/>
      <charset val="204"/>
    </font>
    <font>
      <sz val="12"/>
      <color indexed="8"/>
      <name val="Georgia"/>
      <family val="1"/>
      <charset val="204"/>
    </font>
    <font>
      <sz val="11"/>
      <color indexed="8"/>
      <name val="Century"/>
      <family val="1"/>
      <charset val="204"/>
    </font>
    <font>
      <b/>
      <sz val="14"/>
      <color indexed="56"/>
      <name val="Century"/>
      <family val="1"/>
      <charset val="204"/>
    </font>
    <font>
      <b/>
      <sz val="16"/>
      <color indexed="56"/>
      <name val="Monotype Corsiva"/>
      <family val="4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color indexed="8"/>
      <name val="Georgia"/>
      <family val="1"/>
      <charset val="204"/>
    </font>
    <font>
      <sz val="11"/>
      <color indexed="8"/>
      <name val="Calibri"/>
      <family val="2"/>
    </font>
    <font>
      <b/>
      <sz val="16"/>
      <color indexed="60"/>
      <name val="Monotype Corsiva"/>
      <family val="4"/>
      <charset val="204"/>
    </font>
    <font>
      <b/>
      <i/>
      <sz val="16"/>
      <color indexed="60"/>
      <name val="Monotype Corsiva"/>
      <family val="4"/>
      <charset val="204"/>
    </font>
    <font>
      <i/>
      <sz val="11"/>
      <color indexed="8"/>
      <name val="Times New Roman"/>
      <family val="1"/>
      <charset val="204"/>
    </font>
    <font>
      <b/>
      <sz val="14"/>
      <color indexed="56"/>
      <name val="Times New Roman"/>
      <family val="1"/>
      <charset val="204"/>
    </font>
    <font>
      <b/>
      <sz val="14"/>
      <color indexed="60"/>
      <name val="Times New Roman"/>
      <family val="1"/>
      <charset val="204"/>
    </font>
    <font>
      <sz val="13.5"/>
      <color indexed="8"/>
      <name val="Times New Roman"/>
      <family val="1"/>
      <charset val="204"/>
    </font>
    <font>
      <b/>
      <sz val="13.5"/>
      <color indexed="8"/>
      <name val="Times New Roman"/>
      <family val="1"/>
      <charset val="204"/>
    </font>
    <font>
      <b/>
      <i/>
      <sz val="13.5"/>
      <color indexed="8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4"/>
      <color indexed="8"/>
      <name val="Century"/>
      <family val="1"/>
      <charset val="204"/>
    </font>
    <font>
      <b/>
      <sz val="14"/>
      <color indexed="18"/>
      <name val="Century"/>
      <family val="1"/>
      <charset val="204"/>
    </font>
    <font>
      <b/>
      <sz val="12"/>
      <color indexed="56"/>
      <name val="Monotype Corsiva"/>
      <family val="4"/>
      <charset val="204"/>
    </font>
    <font>
      <b/>
      <sz val="11"/>
      <color indexed="8"/>
      <name val="Times New Roman"/>
      <family val="1"/>
      <charset val="204"/>
    </font>
    <font>
      <b/>
      <sz val="11"/>
      <color indexed="18"/>
      <name val="Times New Roman"/>
      <family val="1"/>
      <charset val="204"/>
    </font>
    <font>
      <b/>
      <sz val="11"/>
      <color indexed="60"/>
      <name val="Times New Roman"/>
      <family val="1"/>
      <charset val="204"/>
    </font>
    <font>
      <b/>
      <sz val="11"/>
      <color indexed="60"/>
      <name val="Calibri"/>
      <family val="2"/>
      <charset val="204"/>
    </font>
    <font>
      <b/>
      <sz val="11"/>
      <color indexed="30"/>
      <name val="Times New Roman"/>
      <family val="1"/>
      <charset val="204"/>
    </font>
    <font>
      <b/>
      <sz val="18"/>
      <color indexed="18"/>
      <name val="Monotype Corsiva"/>
      <family val="4"/>
      <charset val="204"/>
    </font>
    <font>
      <sz val="9"/>
      <color indexed="8"/>
      <name val="Georgia"/>
      <family val="1"/>
      <charset val="204"/>
    </font>
    <font>
      <b/>
      <sz val="20"/>
      <color indexed="18"/>
      <name val="Monotype Corsiva"/>
      <family val="4"/>
      <charset val="204"/>
    </font>
    <font>
      <b/>
      <i/>
      <sz val="11"/>
      <color indexed="8"/>
      <name val="Times New Roman"/>
      <family val="1"/>
      <charset val="204"/>
    </font>
    <font>
      <b/>
      <sz val="12"/>
      <name val="Century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color indexed="56"/>
      <name val="Monotype Corsiva"/>
      <family val="4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sz val="11"/>
      <color indexed="56"/>
      <name val="Times New Roman"/>
      <family val="1"/>
      <charset val="204"/>
    </font>
    <font>
      <b/>
      <sz val="11"/>
      <color indexed="18"/>
      <name val="Cambria"/>
      <family val="1"/>
      <charset val="204"/>
    </font>
    <font>
      <i/>
      <sz val="14"/>
      <color indexed="60"/>
      <name val="Times New Roman"/>
      <family val="1"/>
      <charset val="204"/>
    </font>
    <font>
      <b/>
      <sz val="11"/>
      <color indexed="60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20"/>
      <color indexed="60"/>
      <name val="Monotype Corsiva"/>
      <family val="4"/>
      <charset val="204"/>
    </font>
    <font>
      <b/>
      <sz val="20"/>
      <color indexed="56"/>
      <name val="Monotype Corsiva"/>
      <family val="4"/>
      <charset val="204"/>
    </font>
    <font>
      <sz val="12"/>
      <color indexed="8"/>
      <name val="Times New Roman"/>
      <family val="1"/>
      <charset val="204"/>
    </font>
    <font>
      <b/>
      <sz val="14"/>
      <color indexed="56"/>
      <name val="Cambria"/>
      <family val="1"/>
      <charset val="204"/>
    </font>
    <font>
      <sz val="11"/>
      <color indexed="10"/>
      <name val="Calibri"/>
      <family val="2"/>
    </font>
    <font>
      <b/>
      <sz val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2"/>
      <name val="Century"/>
      <family val="1"/>
      <charset val="204"/>
    </font>
    <font>
      <b/>
      <i/>
      <sz val="11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0"/>
      <name val="Century"/>
      <family val="1"/>
      <charset val="204"/>
    </font>
    <font>
      <sz val="10"/>
      <color indexed="8"/>
      <name val="Times New Roman"/>
      <family val="1"/>
      <charset val="204"/>
    </font>
    <font>
      <b/>
      <i/>
      <sz val="12"/>
      <color rgb="FFC00000"/>
      <name val="Cambria"/>
      <family val="1"/>
      <charset val="204"/>
    </font>
    <font>
      <b/>
      <i/>
      <sz val="12"/>
      <color theme="3" tint="-0.499984740745262"/>
      <name val="Cambria"/>
      <family val="1"/>
      <charset val="204"/>
    </font>
    <font>
      <b/>
      <i/>
      <sz val="12"/>
      <color rgb="FF0070C0"/>
      <name val="Cambria"/>
      <family val="1"/>
      <charset val="204"/>
    </font>
    <font>
      <b/>
      <i/>
      <sz val="14"/>
      <color rgb="FFC0000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6"/>
      <color rgb="FF00B0F0"/>
      <name val="Monotype Corsiva"/>
      <family val="4"/>
      <charset val="204"/>
    </font>
    <font>
      <b/>
      <sz val="22"/>
      <color rgb="FFC00000"/>
      <name val="Calibri"/>
      <family val="2"/>
      <charset val="204"/>
      <scheme val="minor"/>
    </font>
    <font>
      <b/>
      <i/>
      <sz val="11"/>
      <color rgb="FFC00000"/>
      <name val="Times New Roman"/>
      <family val="1"/>
      <charset val="204"/>
    </font>
    <font>
      <b/>
      <sz val="16"/>
      <color rgb="FF0070C0"/>
      <name val="Constantia"/>
      <family val="1"/>
      <charset val="204"/>
    </font>
    <font>
      <b/>
      <sz val="14"/>
      <color rgb="FF00B0F0"/>
      <name val="Constantia"/>
      <family val="1"/>
      <charset val="204"/>
    </font>
    <font>
      <sz val="11"/>
      <color theme="1"/>
      <name val="Constantia"/>
      <family val="1"/>
      <charset val="204"/>
    </font>
    <font>
      <b/>
      <i/>
      <sz val="11"/>
      <color rgb="FFC00000"/>
      <name val="Constantia"/>
      <family val="1"/>
      <charset val="204"/>
    </font>
    <font>
      <b/>
      <sz val="14"/>
      <color indexed="18"/>
      <name val="Constantia"/>
      <family val="1"/>
      <charset val="204"/>
    </font>
    <font>
      <sz val="14"/>
      <color theme="1"/>
      <name val="Constantia"/>
      <family val="1"/>
      <charset val="204"/>
    </font>
    <font>
      <i/>
      <sz val="14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9" tint="-0.499984740745262"/>
      <name val="Times New Roman"/>
      <family val="1"/>
      <charset val="204"/>
    </font>
    <font>
      <b/>
      <i/>
      <sz val="14"/>
      <color rgb="FF002060"/>
      <name val="Times New Roman"/>
      <family val="1"/>
      <charset val="204"/>
    </font>
    <font>
      <b/>
      <i/>
      <u/>
      <sz val="16"/>
      <name val="Times New Roman"/>
      <family val="1"/>
      <charset val="204"/>
    </font>
    <font>
      <b/>
      <i/>
      <u val="double"/>
      <sz val="14"/>
      <color indexed="8"/>
      <name val="Times New Roman"/>
      <family val="1"/>
      <charset val="204"/>
    </font>
    <font>
      <b/>
      <i/>
      <sz val="14"/>
      <color rgb="FF00808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color theme="1"/>
      <name val="Calibri"/>
      <family val="2"/>
      <scheme val="minor"/>
    </font>
    <font>
      <b/>
      <sz val="16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CC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298">
    <xf numFmtId="0" fontId="0" fillId="0" borderId="0" xfId="0"/>
    <xf numFmtId="0" fontId="0" fillId="0" borderId="0" xfId="0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3" fillId="0" borderId="1" xfId="0" applyFont="1" applyBorder="1" applyProtection="1">
      <protection hidden="1"/>
    </xf>
    <xf numFmtId="0" fontId="14" fillId="0" borderId="1" xfId="0" applyFont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23" fillId="0" borderId="1" xfId="0" applyFont="1" applyBorder="1" applyAlignment="1" applyProtection="1">
      <alignment horizontal="center"/>
      <protection hidden="1"/>
    </xf>
    <xf numFmtId="0" fontId="24" fillId="0" borderId="1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26" fillId="0" borderId="1" xfId="0" applyFont="1" applyBorder="1" applyAlignment="1" applyProtection="1">
      <alignment horizontal="center"/>
      <protection hidden="1"/>
    </xf>
    <xf numFmtId="9" fontId="25" fillId="0" borderId="1" xfId="1" applyFont="1" applyBorder="1" applyAlignment="1" applyProtection="1">
      <alignment horizontal="center"/>
      <protection hidden="1"/>
    </xf>
    <xf numFmtId="0" fontId="6" fillId="0" borderId="1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6" fillId="0" borderId="5" xfId="0" applyFont="1" applyBorder="1" applyAlignment="1" applyProtection="1">
      <alignment horizontal="center"/>
      <protection hidden="1"/>
    </xf>
    <xf numFmtId="0" fontId="6" fillId="0" borderId="6" xfId="0" applyFont="1" applyBorder="1" applyProtection="1">
      <protection hidden="1"/>
    </xf>
    <xf numFmtId="0" fontId="25" fillId="0" borderId="1" xfId="0" applyFont="1" applyBorder="1" applyAlignment="1" applyProtection="1">
      <alignment horizontal="center"/>
      <protection hidden="1"/>
    </xf>
    <xf numFmtId="0" fontId="0" fillId="3" borderId="0" xfId="0" applyFill="1"/>
    <xf numFmtId="9" fontId="25" fillId="0" borderId="0" xfId="1" applyFont="1" applyBorder="1" applyAlignment="1" applyProtection="1">
      <alignment horizontal="center"/>
      <protection hidden="1"/>
    </xf>
    <xf numFmtId="0" fontId="28" fillId="2" borderId="1" xfId="0" applyFont="1" applyFill="1" applyBorder="1" applyAlignment="1" applyProtection="1">
      <alignment horizontal="center"/>
      <protection hidden="1"/>
    </xf>
    <xf numFmtId="0" fontId="25" fillId="0" borderId="0" xfId="0" applyFont="1" applyBorder="1" applyAlignment="1" applyProtection="1">
      <alignment horizontal="center"/>
      <protection hidden="1"/>
    </xf>
    <xf numFmtId="0" fontId="25" fillId="0" borderId="0" xfId="0" applyFont="1" applyFill="1" applyBorder="1" applyAlignment="1" applyProtection="1">
      <alignment horizontal="center"/>
      <protection hidden="1"/>
    </xf>
    <xf numFmtId="0" fontId="0" fillId="0" borderId="1" xfId="0" applyBorder="1" applyProtection="1">
      <protection hidden="1"/>
    </xf>
    <xf numFmtId="0" fontId="25" fillId="3" borderId="0" xfId="0" applyFont="1" applyFill="1" applyBorder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3" borderId="0" xfId="0" applyFill="1" applyBorder="1" applyProtection="1">
      <protection hidden="1"/>
    </xf>
    <xf numFmtId="0" fontId="32" fillId="3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hidden="1"/>
    </xf>
    <xf numFmtId="9" fontId="0" fillId="0" borderId="0" xfId="1" applyFont="1" applyProtection="1">
      <protection hidden="1"/>
    </xf>
    <xf numFmtId="9" fontId="0" fillId="3" borderId="0" xfId="1" applyFont="1" applyFill="1" applyProtection="1">
      <protection hidden="1"/>
    </xf>
    <xf numFmtId="0" fontId="6" fillId="4" borderId="1" xfId="0" applyFont="1" applyFill="1" applyBorder="1" applyAlignment="1" applyProtection="1">
      <alignment horizontal="center"/>
      <protection locked="0"/>
    </xf>
    <xf numFmtId="0" fontId="28" fillId="2" borderId="1" xfId="0" applyFont="1" applyFill="1" applyBorder="1" applyAlignment="1" applyProtection="1">
      <alignment vertical="center" wrapText="1"/>
      <protection hidden="1"/>
    </xf>
    <xf numFmtId="0" fontId="3" fillId="2" borderId="1" xfId="0" applyFont="1" applyFill="1" applyBorder="1" applyAlignment="1" applyProtection="1">
      <alignment horizontal="center"/>
      <protection locked="0"/>
    </xf>
    <xf numFmtId="9" fontId="7" fillId="3" borderId="0" xfId="0" applyNumberFormat="1" applyFont="1" applyFill="1" applyBorder="1" applyAlignment="1" applyProtection="1">
      <alignment horizontal="center"/>
      <protection hidden="1"/>
    </xf>
    <xf numFmtId="9" fontId="25" fillId="0" borderId="0" xfId="1" applyNumberFormat="1" applyFont="1" applyBorder="1" applyAlignment="1" applyProtection="1">
      <alignment horizontal="center"/>
      <protection hidden="1"/>
    </xf>
    <xf numFmtId="1" fontId="0" fillId="0" borderId="0" xfId="1" applyNumberFormat="1" applyFont="1" applyProtection="1">
      <protection hidden="1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3" fillId="0" borderId="5" xfId="0" applyFont="1" applyBorder="1" applyProtection="1">
      <protection hidden="1"/>
    </xf>
    <xf numFmtId="0" fontId="21" fillId="3" borderId="0" xfId="0" applyFont="1" applyFill="1" applyBorder="1" applyAlignment="1" applyProtection="1">
      <alignment horizontal="center"/>
      <protection hidden="1"/>
    </xf>
    <xf numFmtId="0" fontId="3" fillId="3" borderId="0" xfId="0" applyFont="1" applyFill="1" applyBorder="1" applyProtection="1">
      <protection hidden="1"/>
    </xf>
    <xf numFmtId="0" fontId="7" fillId="3" borderId="0" xfId="0" applyFont="1" applyFill="1" applyBorder="1" applyAlignment="1" applyProtection="1">
      <alignment horizontal="center"/>
      <protection hidden="1"/>
    </xf>
    <xf numFmtId="0" fontId="45" fillId="3" borderId="0" xfId="0" applyFont="1" applyFill="1" applyProtection="1">
      <protection hidden="1"/>
    </xf>
    <xf numFmtId="0" fontId="48" fillId="3" borderId="0" xfId="0" applyFont="1" applyFill="1" applyProtection="1">
      <protection hidden="1"/>
    </xf>
    <xf numFmtId="0" fontId="5" fillId="3" borderId="0" xfId="0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39" fillId="3" borderId="1" xfId="0" applyFont="1" applyFill="1" applyBorder="1" applyAlignment="1" applyProtection="1">
      <alignment horizontal="center"/>
      <protection hidden="1"/>
    </xf>
    <xf numFmtId="0" fontId="33" fillId="3" borderId="1" xfId="0" applyFont="1" applyFill="1" applyBorder="1" applyAlignment="1" applyProtection="1">
      <alignment horizontal="center" vertical="center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9" fontId="42" fillId="0" borderId="1" xfId="0" applyNumberFormat="1" applyFont="1" applyBorder="1" applyAlignment="1" applyProtection="1">
      <alignment horizontal="center"/>
      <protection hidden="1"/>
    </xf>
    <xf numFmtId="0" fontId="1" fillId="2" borderId="7" xfId="0" applyFont="1" applyFill="1" applyBorder="1" applyAlignment="1" applyProtection="1">
      <protection hidden="1"/>
    </xf>
    <xf numFmtId="0" fontId="0" fillId="5" borderId="0" xfId="0" applyFill="1" applyProtection="1">
      <protection hidden="1"/>
    </xf>
    <xf numFmtId="0" fontId="21" fillId="5" borderId="0" xfId="0" applyFont="1" applyFill="1" applyAlignment="1" applyProtection="1">
      <alignment horizontal="center"/>
      <protection hidden="1"/>
    </xf>
    <xf numFmtId="0" fontId="7" fillId="5" borderId="1" xfId="0" applyFont="1" applyFill="1" applyBorder="1" applyAlignment="1" applyProtection="1">
      <alignment horizontal="center"/>
      <protection hidden="1"/>
    </xf>
    <xf numFmtId="9" fontId="7" fillId="5" borderId="1" xfId="0" applyNumberFormat="1" applyFont="1" applyFill="1" applyBorder="1" applyAlignment="1" applyProtection="1">
      <alignment horizontal="center"/>
      <protection hidden="1"/>
    </xf>
    <xf numFmtId="0" fontId="43" fillId="3" borderId="0" xfId="0" applyFont="1" applyFill="1" applyBorder="1" applyAlignment="1" applyProtection="1">
      <alignment vertical="center" wrapText="1"/>
      <protection hidden="1"/>
    </xf>
    <xf numFmtId="0" fontId="46" fillId="3" borderId="0" xfId="0" applyFont="1" applyFill="1" applyBorder="1" applyAlignment="1" applyProtection="1">
      <alignment vertical="center" wrapText="1"/>
      <protection hidden="1"/>
    </xf>
    <xf numFmtId="0" fontId="35" fillId="0" borderId="1" xfId="0" applyFont="1" applyBorder="1" applyAlignment="1" applyProtection="1">
      <alignment horizontal="center" vertical="center"/>
      <protection hidden="1"/>
    </xf>
    <xf numFmtId="9" fontId="35" fillId="0" borderId="1" xfId="0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58" fillId="3" borderId="7" xfId="0" applyFont="1" applyFill="1" applyBorder="1" applyAlignment="1" applyProtection="1">
      <alignment horizontal="center" vertical="center" wrapText="1"/>
      <protection hidden="1"/>
    </xf>
    <xf numFmtId="9" fontId="0" fillId="3" borderId="0" xfId="0" applyNumberFormat="1" applyFill="1" applyBorder="1" applyAlignment="1" applyProtection="1">
      <alignment horizontal="center"/>
      <protection hidden="1"/>
    </xf>
    <xf numFmtId="0" fontId="34" fillId="3" borderId="0" xfId="0" applyFont="1" applyFill="1" applyBorder="1" applyAlignment="1" applyProtection="1">
      <alignment horizontal="center" vertical="center" wrapText="1"/>
      <protection hidden="1"/>
    </xf>
    <xf numFmtId="0" fontId="38" fillId="3" borderId="0" xfId="0" applyFont="1" applyFill="1" applyBorder="1" applyAlignment="1" applyProtection="1">
      <alignment horizontal="center" vertical="center"/>
      <protection hidden="1"/>
    </xf>
    <xf numFmtId="0" fontId="58" fillId="3" borderId="1" xfId="0" applyFont="1" applyFill="1" applyBorder="1" applyAlignment="1" applyProtection="1">
      <alignment horizontal="center" vertical="center" wrapText="1"/>
      <protection hidden="1"/>
    </xf>
    <xf numFmtId="1" fontId="5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0" xfId="0" applyFont="1" applyFill="1" applyBorder="1" applyAlignment="1" applyProtection="1">
      <alignment horizontal="center"/>
      <protection hidden="1"/>
    </xf>
    <xf numFmtId="0" fontId="50" fillId="5" borderId="1" xfId="0" applyFont="1" applyFill="1" applyBorder="1" applyAlignment="1" applyProtection="1">
      <protection hidden="1"/>
    </xf>
    <xf numFmtId="0" fontId="41" fillId="5" borderId="1" xfId="0" applyFont="1" applyFill="1" applyBorder="1" applyAlignment="1" applyProtection="1">
      <alignment horizontal="center"/>
      <protection hidden="1"/>
    </xf>
    <xf numFmtId="0" fontId="3" fillId="5" borderId="5" xfId="0" applyFont="1" applyFill="1" applyBorder="1" applyAlignment="1" applyProtection="1">
      <alignment horizontal="center"/>
      <protection hidden="1"/>
    </xf>
    <xf numFmtId="0" fontId="3" fillId="5" borderId="0" xfId="0" applyFont="1" applyFill="1" applyBorder="1" applyAlignment="1" applyProtection="1">
      <alignment horizontal="center"/>
      <protection hidden="1"/>
    </xf>
    <xf numFmtId="0" fontId="42" fillId="5" borderId="1" xfId="0" applyFont="1" applyFill="1" applyBorder="1" applyAlignment="1" applyProtection="1">
      <alignment horizontal="center"/>
      <protection hidden="1"/>
    </xf>
    <xf numFmtId="0" fontId="42" fillId="5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/>
      <protection locked="0"/>
    </xf>
    <xf numFmtId="0" fontId="7" fillId="3" borderId="0" xfId="0" applyFont="1" applyFill="1" applyBorder="1" applyAlignment="1" applyProtection="1">
      <alignment horizontal="center" vertical="top" wrapText="1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vertical="top" wrapText="1"/>
      <protection hidden="1"/>
    </xf>
    <xf numFmtId="0" fontId="57" fillId="6" borderId="1" xfId="0" applyFont="1" applyFill="1" applyBorder="1" applyAlignment="1" applyProtection="1">
      <alignment vertical="center" wrapText="1"/>
      <protection hidden="1"/>
    </xf>
    <xf numFmtId="0" fontId="57" fillId="6" borderId="1" xfId="0" applyFont="1" applyFill="1" applyBorder="1" applyAlignment="1" applyProtection="1">
      <alignment horizontal="center" vertical="center" wrapText="1"/>
      <protection hidden="1"/>
    </xf>
    <xf numFmtId="0" fontId="0" fillId="7" borderId="0" xfId="0" applyFill="1" applyProtection="1">
      <protection hidden="1"/>
    </xf>
    <xf numFmtId="0" fontId="32" fillId="3" borderId="0" xfId="0" applyFont="1" applyFill="1" applyBorder="1" applyAlignment="1" applyProtection="1">
      <alignment horizontal="center" vertical="center"/>
      <protection hidden="1"/>
    </xf>
    <xf numFmtId="0" fontId="31" fillId="3" borderId="0" xfId="0" applyFont="1" applyFill="1" applyBorder="1" applyAlignment="1" applyProtection="1">
      <alignment horizontal="center"/>
      <protection hidden="1"/>
    </xf>
    <xf numFmtId="0" fontId="59" fillId="3" borderId="0" xfId="0" applyFont="1" applyFill="1" applyBorder="1" applyAlignment="1" applyProtection="1">
      <alignment horizontal="left"/>
      <protection hidden="1"/>
    </xf>
    <xf numFmtId="0" fontId="30" fillId="7" borderId="0" xfId="0" applyFont="1" applyFill="1" applyBorder="1" applyAlignment="1" applyProtection="1">
      <alignment horizontal="center"/>
      <protection hidden="1"/>
    </xf>
    <xf numFmtId="0" fontId="64" fillId="7" borderId="0" xfId="0" applyFont="1" applyFill="1" applyBorder="1" applyAlignment="1" applyProtection="1">
      <alignment horizontal="center"/>
      <protection hidden="1"/>
    </xf>
    <xf numFmtId="0" fontId="32" fillId="3" borderId="1" xfId="0" applyFont="1" applyFill="1" applyBorder="1" applyAlignment="1" applyProtection="1">
      <alignment horizontal="center" vertical="center"/>
      <protection hidden="1"/>
    </xf>
    <xf numFmtId="0" fontId="0" fillId="7" borderId="0" xfId="0" applyFill="1"/>
    <xf numFmtId="9" fontId="42" fillId="7" borderId="0" xfId="0" applyNumberFormat="1" applyFont="1" applyFill="1" applyBorder="1" applyAlignment="1" applyProtection="1">
      <alignment horizontal="center"/>
      <protection hidden="1"/>
    </xf>
    <xf numFmtId="0" fontId="4" fillId="7" borderId="0" xfId="0" applyFont="1" applyFill="1" applyAlignment="1" applyProtection="1">
      <alignment horizontal="center"/>
      <protection hidden="1"/>
    </xf>
    <xf numFmtId="0" fontId="31" fillId="7" borderId="0" xfId="0" applyFont="1" applyFill="1" applyBorder="1" applyAlignment="1" applyProtection="1">
      <alignment horizontal="center"/>
      <protection hidden="1"/>
    </xf>
    <xf numFmtId="9" fontId="33" fillId="7" borderId="0" xfId="0" applyNumberFormat="1" applyFont="1" applyFill="1" applyBorder="1" applyAlignment="1" applyProtection="1">
      <alignment horizontal="center"/>
      <protection hidden="1"/>
    </xf>
    <xf numFmtId="0" fontId="4" fillId="7" borderId="0" xfId="0" applyFont="1" applyFill="1" applyBorder="1" applyAlignment="1" applyProtection="1">
      <alignment horizontal="center"/>
      <protection hidden="1"/>
    </xf>
    <xf numFmtId="0" fontId="7" fillId="7" borderId="0" xfId="0" applyFont="1" applyFill="1" applyBorder="1" applyAlignment="1" applyProtection="1">
      <alignment horizontal="center" vertical="top" wrapText="1"/>
      <protection hidden="1"/>
    </xf>
    <xf numFmtId="9" fontId="0" fillId="7" borderId="0" xfId="0" applyNumberFormat="1" applyFill="1" applyBorder="1" applyAlignment="1" applyProtection="1">
      <alignment horizontal="center"/>
      <protection hidden="1"/>
    </xf>
    <xf numFmtId="0" fontId="0" fillId="7" borderId="0" xfId="0" applyFill="1" applyBorder="1"/>
    <xf numFmtId="9" fontId="32" fillId="3" borderId="1" xfId="1" applyFont="1" applyFill="1" applyBorder="1" applyAlignment="1" applyProtection="1">
      <alignment horizontal="center"/>
      <protection hidden="1"/>
    </xf>
    <xf numFmtId="0" fontId="66" fillId="3" borderId="0" xfId="0" applyFont="1" applyFill="1" applyBorder="1" applyAlignment="1" applyProtection="1">
      <alignment horizontal="left" vertical="center"/>
      <protection hidden="1"/>
    </xf>
    <xf numFmtId="0" fontId="31" fillId="3" borderId="0" xfId="0" applyFont="1" applyFill="1" applyBorder="1" applyAlignment="1" applyProtection="1">
      <alignment horizontal="center" vertical="center"/>
      <protection hidden="1"/>
    </xf>
    <xf numFmtId="0" fontId="63" fillId="7" borderId="0" xfId="0" applyFont="1" applyFill="1" applyBorder="1" applyAlignment="1" applyProtection="1">
      <alignment horizontal="left" vertical="center"/>
      <protection hidden="1"/>
    </xf>
    <xf numFmtId="0" fontId="25" fillId="7" borderId="0" xfId="0" applyFont="1" applyFill="1" applyProtection="1">
      <protection hidden="1"/>
    </xf>
    <xf numFmtId="0" fontId="35" fillId="0" borderId="1" xfId="0" applyFont="1" applyBorder="1" applyAlignment="1" applyProtection="1">
      <alignment horizontal="center"/>
      <protection hidden="1"/>
    </xf>
    <xf numFmtId="9" fontId="33" fillId="0" borderId="1" xfId="0" applyNumberFormat="1" applyFont="1" applyBorder="1" applyAlignment="1" applyProtection="1">
      <alignment horizontal="center"/>
      <protection hidden="1"/>
    </xf>
    <xf numFmtId="0" fontId="30" fillId="6" borderId="4" xfId="0" applyFont="1" applyFill="1" applyBorder="1" applyAlignment="1" applyProtection="1">
      <alignment horizontal="center" vertical="center"/>
      <protection hidden="1"/>
    </xf>
    <xf numFmtId="0" fontId="62" fillId="7" borderId="6" xfId="0" applyFont="1" applyFill="1" applyBorder="1" applyAlignment="1" applyProtection="1">
      <alignment horizontal="center"/>
      <protection hidden="1"/>
    </xf>
    <xf numFmtId="9" fontId="33" fillId="7" borderId="6" xfId="0" applyNumberFormat="1" applyFont="1" applyFill="1" applyBorder="1" applyAlignment="1" applyProtection="1">
      <alignment horizontal="center"/>
      <protection hidden="1"/>
    </xf>
    <xf numFmtId="0" fontId="67" fillId="6" borderId="1" xfId="0" applyFont="1" applyFill="1" applyBorder="1" applyAlignment="1" applyProtection="1">
      <alignment horizontal="center"/>
      <protection hidden="1"/>
    </xf>
    <xf numFmtId="0" fontId="68" fillId="6" borderId="4" xfId="0" applyFont="1" applyFill="1" applyBorder="1" applyAlignment="1" applyProtection="1">
      <alignment horizontal="center" vertical="center" wrapText="1"/>
      <protection hidden="1"/>
    </xf>
    <xf numFmtId="0" fontId="34" fillId="6" borderId="4" xfId="0" applyFont="1" applyFill="1" applyBorder="1" applyAlignment="1" applyProtection="1">
      <alignment horizontal="center" vertical="center" wrapText="1"/>
      <protection hidden="1"/>
    </xf>
    <xf numFmtId="0" fontId="71" fillId="3" borderId="0" xfId="0" applyFont="1" applyFill="1" applyAlignment="1" applyProtection="1">
      <alignment horizontal="center"/>
      <protection hidden="1"/>
    </xf>
    <xf numFmtId="0" fontId="43" fillId="7" borderId="1" xfId="0" applyFont="1" applyFill="1" applyBorder="1" applyProtection="1">
      <protection locked="0"/>
    </xf>
    <xf numFmtId="0" fontId="2" fillId="7" borderId="1" xfId="0" applyFont="1" applyFill="1" applyBorder="1" applyProtection="1">
      <protection hidden="1"/>
    </xf>
    <xf numFmtId="0" fontId="1" fillId="7" borderId="1" xfId="0" applyFont="1" applyFill="1" applyBorder="1" applyProtection="1">
      <protection hidden="1"/>
    </xf>
    <xf numFmtId="0" fontId="6" fillId="7" borderId="1" xfId="0" applyFont="1" applyFill="1" applyBorder="1" applyAlignment="1" applyProtection="1">
      <alignment horizontal="center"/>
      <protection locked="0"/>
    </xf>
    <xf numFmtId="0" fontId="1" fillId="6" borderId="1" xfId="0" applyFont="1" applyFill="1" applyBorder="1" applyProtection="1">
      <protection hidden="1"/>
    </xf>
    <xf numFmtId="0" fontId="28" fillId="6" borderId="1" xfId="0" applyFont="1" applyFill="1" applyBorder="1" applyAlignment="1" applyProtection="1">
      <alignment horizontal="center"/>
      <protection hidden="1"/>
    </xf>
    <xf numFmtId="0" fontId="25" fillId="7" borderId="0" xfId="0" applyFont="1" applyFill="1" applyBorder="1" applyAlignment="1" applyProtection="1">
      <alignment horizontal="center"/>
      <protection hidden="1"/>
    </xf>
    <xf numFmtId="0" fontId="74" fillId="7" borderId="0" xfId="0" applyFont="1" applyFill="1" applyAlignment="1" applyProtection="1">
      <protection hidden="1"/>
    </xf>
    <xf numFmtId="0" fontId="30" fillId="0" borderId="1" xfId="0" applyFont="1" applyBorder="1" applyAlignment="1" applyProtection="1">
      <alignment horizontal="center"/>
      <protection locked="0"/>
    </xf>
    <xf numFmtId="0" fontId="1" fillId="8" borderId="2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7" xfId="0" applyFont="1" applyFill="1" applyBorder="1"/>
    <xf numFmtId="0" fontId="1" fillId="8" borderId="1" xfId="0" applyFont="1" applyFill="1" applyBorder="1"/>
    <xf numFmtId="0" fontId="69" fillId="3" borderId="0" xfId="0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41" fillId="7" borderId="0" xfId="0" applyFont="1" applyFill="1" applyBorder="1" applyAlignment="1" applyProtection="1">
      <alignment horizontal="center"/>
      <protection hidden="1"/>
    </xf>
    <xf numFmtId="0" fontId="1" fillId="2" borderId="1" xfId="0" applyFont="1" applyFill="1" applyBorder="1" applyAlignment="1" applyProtection="1">
      <protection hidden="1"/>
    </xf>
    <xf numFmtId="0" fontId="22" fillId="0" borderId="7" xfId="0" applyFont="1" applyBorder="1" applyAlignment="1" applyProtection="1">
      <alignment horizontal="center"/>
      <protection hidden="1"/>
    </xf>
    <xf numFmtId="0" fontId="29" fillId="7" borderId="1" xfId="0" applyFont="1" applyFill="1" applyBorder="1" applyAlignment="1" applyProtection="1">
      <alignment horizontal="center"/>
      <protection hidden="1"/>
    </xf>
    <xf numFmtId="0" fontId="0" fillId="7" borderId="1" xfId="0" applyFill="1" applyBorder="1" applyProtection="1">
      <protection hidden="1"/>
    </xf>
    <xf numFmtId="0" fontId="0" fillId="7" borderId="1" xfId="0" applyFill="1" applyBorder="1"/>
    <xf numFmtId="0" fontId="0" fillId="0" borderId="1" xfId="0" applyBorder="1"/>
    <xf numFmtId="0" fontId="27" fillId="7" borderId="1" xfId="0" applyFont="1" applyFill="1" applyBorder="1" applyAlignment="1" applyProtection="1">
      <alignment horizontal="center"/>
      <protection hidden="1"/>
    </xf>
    <xf numFmtId="0" fontId="1" fillId="7" borderId="1" xfId="0" applyFont="1" applyFill="1" applyBorder="1" applyAlignment="1" applyProtection="1">
      <alignment horizontal="center" vertical="center"/>
      <protection hidden="1"/>
    </xf>
    <xf numFmtId="0" fontId="56" fillId="7" borderId="1" xfId="0" applyFont="1" applyFill="1" applyBorder="1"/>
    <xf numFmtId="0" fontId="12" fillId="7" borderId="1" xfId="0" applyFont="1" applyFill="1" applyBorder="1" applyProtection="1">
      <protection hidden="1"/>
    </xf>
    <xf numFmtId="0" fontId="22" fillId="7" borderId="1" xfId="0" applyFont="1" applyFill="1" applyBorder="1" applyAlignment="1" applyProtection="1">
      <alignment horizontal="center"/>
      <protection hidden="1"/>
    </xf>
    <xf numFmtId="0" fontId="6" fillId="7" borderId="1" xfId="0" applyFont="1" applyFill="1" applyBorder="1" applyProtection="1">
      <protection hidden="1"/>
    </xf>
    <xf numFmtId="9" fontId="0" fillId="7" borderId="1" xfId="1" applyFont="1" applyFill="1" applyBorder="1" applyProtection="1">
      <protection hidden="1"/>
    </xf>
    <xf numFmtId="9" fontId="44" fillId="7" borderId="1" xfId="0" applyNumberFormat="1" applyFont="1" applyFill="1" applyBorder="1" applyAlignment="1" applyProtection="1">
      <alignment horizontal="left" vertical="top" wrapText="1"/>
      <protection hidden="1"/>
    </xf>
    <xf numFmtId="0" fontId="0" fillId="3" borderId="1" xfId="0" applyFill="1" applyBorder="1" applyProtection="1">
      <protection hidden="1"/>
    </xf>
    <xf numFmtId="0" fontId="0" fillId="3" borderId="1" xfId="0" applyFill="1" applyBorder="1"/>
    <xf numFmtId="0" fontId="0" fillId="7" borderId="1" xfId="0" applyNumberFormat="1" applyFill="1" applyBorder="1"/>
    <xf numFmtId="0" fontId="6" fillId="3" borderId="1" xfId="0" applyFont="1" applyFill="1" applyBorder="1" applyAlignment="1" applyProtection="1">
      <alignment horizontal="center"/>
      <protection hidden="1"/>
    </xf>
    <xf numFmtId="0" fontId="34" fillId="3" borderId="7" xfId="0" applyFont="1" applyFill="1" applyBorder="1" applyAlignment="1" applyProtection="1">
      <alignment horizontal="center" vertical="center" wrapText="1"/>
      <protection hidden="1"/>
    </xf>
    <xf numFmtId="9" fontId="43" fillId="3" borderId="1" xfId="0" applyNumberFormat="1" applyFont="1" applyFill="1" applyBorder="1" applyAlignment="1" applyProtection="1">
      <alignment vertical="top" wrapText="1"/>
      <protection hidden="1"/>
    </xf>
    <xf numFmtId="9" fontId="35" fillId="10" borderId="1" xfId="0" applyNumberFormat="1" applyFont="1" applyFill="1" applyBorder="1" applyAlignment="1" applyProtection="1">
      <alignment horizontal="center" vertical="center"/>
      <protection hidden="1"/>
    </xf>
    <xf numFmtId="0" fontId="20" fillId="3" borderId="0" xfId="0" applyFont="1" applyFill="1" applyAlignment="1">
      <alignment horizontal="center"/>
    </xf>
    <xf numFmtId="0" fontId="7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7" fillId="3" borderId="0" xfId="0" applyFont="1" applyFill="1" applyBorder="1" applyAlignment="1" applyProtection="1">
      <protection hidden="1"/>
    </xf>
    <xf numFmtId="9" fontId="39" fillId="3" borderId="0" xfId="0" applyNumberFormat="1" applyFont="1" applyFill="1" applyBorder="1" applyAlignment="1" applyProtection="1">
      <protection hidden="1"/>
    </xf>
    <xf numFmtId="0" fontId="39" fillId="3" borderId="0" xfId="0" applyFont="1" applyFill="1" applyBorder="1" applyAlignment="1" applyProtection="1">
      <protection hidden="1"/>
    </xf>
    <xf numFmtId="0" fontId="43" fillId="3" borderId="0" xfId="0" applyFont="1" applyFill="1" applyBorder="1" applyAlignment="1" applyProtection="1">
      <protection hidden="1"/>
    </xf>
    <xf numFmtId="0" fontId="0" fillId="0" borderId="0" xfId="0" applyAlignment="1">
      <alignment horizontal="center"/>
    </xf>
    <xf numFmtId="0" fontId="81" fillId="3" borderId="0" xfId="0" applyFont="1" applyFill="1" applyAlignment="1">
      <alignment horizontal="center"/>
    </xf>
    <xf numFmtId="0" fontId="82" fillId="3" borderId="0" xfId="0" applyFont="1" applyFill="1"/>
    <xf numFmtId="0" fontId="30" fillId="0" borderId="0" xfId="0" applyFont="1" applyFill="1" applyBorder="1" applyAlignment="1" applyProtection="1">
      <alignment horizontal="center" vertical="center"/>
      <protection hidden="1"/>
    </xf>
    <xf numFmtId="0" fontId="68" fillId="0" borderId="0" xfId="0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top"/>
    </xf>
    <xf numFmtId="0" fontId="0" fillId="0" borderId="0" xfId="0" applyFill="1"/>
    <xf numFmtId="0" fontId="0" fillId="0" borderId="0" xfId="0" applyFill="1" applyAlignment="1"/>
    <xf numFmtId="0" fontId="0" fillId="0" borderId="14" xfId="0" applyBorder="1"/>
    <xf numFmtId="0" fontId="80" fillId="3" borderId="0" xfId="0" applyFont="1" applyFill="1" applyAlignment="1"/>
    <xf numFmtId="0" fontId="79" fillId="3" borderId="0" xfId="0" applyFont="1" applyFill="1" applyAlignment="1"/>
    <xf numFmtId="0" fontId="0" fillId="3" borderId="14" xfId="0" applyFill="1" applyBorder="1" applyAlignment="1"/>
    <xf numFmtId="0" fontId="0" fillId="3" borderId="0" xfId="0" applyFill="1" applyAlignment="1"/>
    <xf numFmtId="0" fontId="4" fillId="3" borderId="0" xfId="0" applyFont="1" applyFill="1" applyAlignment="1" applyProtection="1">
      <protection hidden="1"/>
    </xf>
    <xf numFmtId="0" fontId="74" fillId="7" borderId="0" xfId="0" applyFont="1" applyFill="1" applyBorder="1" applyAlignment="1" applyProtection="1">
      <protection hidden="1"/>
    </xf>
    <xf numFmtId="0" fontId="73" fillId="7" borderId="0" xfId="0" applyFont="1" applyFill="1" applyBorder="1" applyAlignment="1" applyProtection="1">
      <protection hidden="1"/>
    </xf>
    <xf numFmtId="0" fontId="33" fillId="6" borderId="1" xfId="0" applyFont="1" applyFill="1" applyBorder="1" applyAlignment="1" applyProtection="1">
      <alignment horizontal="center" vertical="center" wrapText="1"/>
      <protection hidden="1"/>
    </xf>
    <xf numFmtId="0" fontId="0" fillId="3" borderId="16" xfId="0" applyFill="1" applyBorder="1" applyAlignment="1" applyProtection="1">
      <alignment horizontal="left" vertical="top" wrapText="1"/>
      <protection locked="0"/>
    </xf>
    <xf numFmtId="0" fontId="0" fillId="3" borderId="16" xfId="0" applyFill="1" applyBorder="1" applyAlignment="1" applyProtection="1">
      <alignment horizontal="left" vertical="center"/>
      <protection locked="0"/>
    </xf>
    <xf numFmtId="0" fontId="90" fillId="7" borderId="0" xfId="0" applyFont="1" applyFill="1" applyBorder="1" applyAlignment="1">
      <alignment horizontal="left" vertical="top"/>
    </xf>
    <xf numFmtId="0" fontId="0" fillId="7" borderId="0" xfId="0" applyFill="1" applyBorder="1" applyAlignment="1">
      <alignment horizontal="left" vertical="top"/>
    </xf>
    <xf numFmtId="0" fontId="81" fillId="3" borderId="0" xfId="0" applyFont="1" applyFill="1" applyAlignment="1">
      <alignment horizontal="center"/>
    </xf>
    <xf numFmtId="0" fontId="1" fillId="8" borderId="2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9" fillId="9" borderId="1" xfId="0" applyFont="1" applyFill="1" applyBorder="1" applyAlignment="1">
      <alignment horizontal="center" vertical="center" wrapText="1"/>
    </xf>
    <xf numFmtId="0" fontId="61" fillId="9" borderId="1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9" fontId="64" fillId="12" borderId="1" xfId="1" applyFont="1" applyFill="1" applyBorder="1" applyAlignment="1" applyProtection="1">
      <alignment horizontal="center"/>
      <protection hidden="1"/>
    </xf>
    <xf numFmtId="9" fontId="0" fillId="12" borderId="1" xfId="1" applyFont="1" applyFill="1" applyBorder="1" applyAlignment="1" applyProtection="1">
      <alignment horizontal="center"/>
      <protection hidden="1"/>
    </xf>
    <xf numFmtId="9" fontId="64" fillId="3" borderId="1" xfId="1" applyFont="1" applyFill="1" applyBorder="1" applyAlignment="1" applyProtection="1">
      <alignment horizontal="center"/>
      <protection hidden="1"/>
    </xf>
    <xf numFmtId="9" fontId="0" fillId="3" borderId="1" xfId="1" applyFont="1" applyFill="1" applyBorder="1" applyAlignment="1" applyProtection="1">
      <alignment horizontal="center"/>
      <protection hidden="1"/>
    </xf>
    <xf numFmtId="0" fontId="33" fillId="3" borderId="1" xfId="0" applyFont="1" applyFill="1" applyBorder="1" applyAlignment="1" applyProtection="1">
      <alignment horizontal="center"/>
      <protection hidden="1"/>
    </xf>
    <xf numFmtId="0" fontId="73" fillId="3" borderId="1" xfId="0" applyFont="1" applyFill="1" applyBorder="1" applyAlignment="1" applyProtection="1">
      <alignment horizontal="center"/>
      <protection hidden="1"/>
    </xf>
    <xf numFmtId="49" fontId="64" fillId="3" borderId="1" xfId="1" applyNumberFormat="1" applyFont="1" applyFill="1" applyBorder="1" applyAlignment="1" applyProtection="1">
      <alignment horizontal="center"/>
      <protection hidden="1"/>
    </xf>
    <xf numFmtId="0" fontId="1" fillId="6" borderId="2" xfId="0" applyFont="1" applyFill="1" applyBorder="1" applyAlignment="1" applyProtection="1">
      <alignment horizontal="center" vertical="center"/>
      <protection hidden="1"/>
    </xf>
    <xf numFmtId="0" fontId="1" fillId="6" borderId="3" xfId="0" applyFont="1" applyFill="1" applyBorder="1" applyAlignment="1" applyProtection="1">
      <alignment horizontal="center" vertical="center"/>
      <protection hidden="1"/>
    </xf>
    <xf numFmtId="0" fontId="1" fillId="6" borderId="4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3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center" vertical="center"/>
      <protection hidden="1"/>
    </xf>
    <xf numFmtId="0" fontId="69" fillId="3" borderId="0" xfId="0" applyFont="1" applyFill="1" applyAlignment="1" applyProtection="1">
      <alignment horizontal="center"/>
      <protection hidden="1"/>
    </xf>
    <xf numFmtId="0" fontId="43" fillId="3" borderId="0" xfId="0" applyFont="1" applyFill="1" applyAlignment="1" applyProtection="1">
      <alignment horizontal="left" vertical="top" wrapText="1"/>
      <protection hidden="1"/>
    </xf>
    <xf numFmtId="9" fontId="44" fillId="3" borderId="0" xfId="0" applyNumberFormat="1" applyFont="1" applyFill="1" applyAlignment="1" applyProtection="1">
      <alignment horizontal="left" vertical="top" wrapText="1"/>
      <protection hidden="1"/>
    </xf>
    <xf numFmtId="9" fontId="36" fillId="3" borderId="0" xfId="1" applyFont="1" applyFill="1" applyAlignment="1" applyProtection="1">
      <alignment horizontal="center"/>
      <protection hidden="1"/>
    </xf>
    <xf numFmtId="0" fontId="44" fillId="3" borderId="0" xfId="0" applyFont="1" applyFill="1" applyAlignment="1" applyProtection="1">
      <alignment horizontal="left" vertical="top" wrapText="1"/>
      <protection hidden="1"/>
    </xf>
    <xf numFmtId="0" fontId="70" fillId="3" borderId="0" xfId="0" applyFont="1" applyFill="1" applyAlignment="1" applyProtection="1">
      <alignment horizontal="center"/>
      <protection hidden="1"/>
    </xf>
    <xf numFmtId="0" fontId="94" fillId="7" borderId="9" xfId="0" applyFont="1" applyFill="1" applyBorder="1" applyAlignment="1" applyProtection="1">
      <alignment horizontal="center"/>
      <protection hidden="1"/>
    </xf>
    <xf numFmtId="0" fontId="74" fillId="7" borderId="9" xfId="0" applyFont="1" applyFill="1" applyBorder="1" applyAlignment="1" applyProtection="1">
      <alignment horizontal="center"/>
      <protection hidden="1"/>
    </xf>
    <xf numFmtId="0" fontId="33" fillId="7" borderId="1" xfId="0" applyFont="1" applyFill="1" applyBorder="1" applyAlignment="1" applyProtection="1">
      <alignment horizontal="center"/>
      <protection hidden="1"/>
    </xf>
    <xf numFmtId="0" fontId="73" fillId="7" borderId="1" xfId="0" applyFont="1" applyFill="1" applyBorder="1" applyAlignment="1" applyProtection="1">
      <alignment horizontal="center"/>
      <protection hidden="1"/>
    </xf>
    <xf numFmtId="9" fontId="64" fillId="14" borderId="1" xfId="1" applyFont="1" applyFill="1" applyBorder="1" applyAlignment="1" applyProtection="1">
      <alignment horizontal="center"/>
      <protection hidden="1"/>
    </xf>
    <xf numFmtId="9" fontId="64" fillId="15" borderId="1" xfId="1" applyFont="1" applyFill="1" applyBorder="1" applyAlignment="1" applyProtection="1">
      <alignment horizontal="center"/>
      <protection hidden="1"/>
    </xf>
    <xf numFmtId="9" fontId="64" fillId="16" borderId="1" xfId="1" applyFont="1" applyFill="1" applyBorder="1" applyAlignment="1" applyProtection="1">
      <alignment horizontal="center"/>
      <protection hidden="1"/>
    </xf>
    <xf numFmtId="9" fontId="64" fillId="6" borderId="1" xfId="1" applyFont="1" applyFill="1" applyBorder="1" applyAlignment="1" applyProtection="1">
      <alignment horizontal="center"/>
      <protection hidden="1"/>
    </xf>
    <xf numFmtId="0" fontId="42" fillId="3" borderId="0" xfId="0" applyFont="1" applyFill="1" applyBorder="1" applyAlignment="1" applyProtection="1">
      <alignment horizontal="center"/>
      <protection hidden="1"/>
    </xf>
    <xf numFmtId="0" fontId="42" fillId="3" borderId="11" xfId="0" applyFont="1" applyFill="1" applyBorder="1" applyAlignment="1" applyProtection="1">
      <alignment horizontal="center"/>
      <protection hidden="1"/>
    </xf>
    <xf numFmtId="0" fontId="1" fillId="2" borderId="5" xfId="0" applyFont="1" applyFill="1" applyBorder="1" applyAlignment="1" applyProtection="1">
      <alignment horizontal="center" vertical="center"/>
      <protection hidden="1"/>
    </xf>
    <xf numFmtId="0" fontId="1" fillId="2" borderId="14" xfId="0" applyFont="1" applyFill="1" applyBorder="1" applyAlignment="1" applyProtection="1">
      <alignment horizontal="center" vertical="center"/>
      <protection hidden="1"/>
    </xf>
    <xf numFmtId="0" fontId="1" fillId="2" borderId="8" xfId="0" applyFont="1" applyFill="1" applyBorder="1" applyAlignment="1" applyProtection="1">
      <alignment horizontal="center" vertical="center"/>
      <protection hidden="1"/>
    </xf>
    <xf numFmtId="0" fontId="1" fillId="2" borderId="7" xfId="0" applyFont="1" applyFill="1" applyBorder="1" applyAlignment="1" applyProtection="1">
      <alignment horizontal="center"/>
      <protection hidden="1"/>
    </xf>
    <xf numFmtId="0" fontId="1" fillId="2" borderId="10" xfId="0" applyFont="1" applyFill="1" applyBorder="1" applyAlignment="1" applyProtection="1">
      <alignment horizontal="center"/>
      <protection hidden="1"/>
    </xf>
    <xf numFmtId="0" fontId="29" fillId="7" borderId="0" xfId="0" applyFont="1" applyFill="1" applyAlignment="1" applyProtection="1">
      <alignment horizontal="center"/>
      <protection hidden="1"/>
    </xf>
    <xf numFmtId="0" fontId="29" fillId="7" borderId="11" xfId="0" applyFont="1" applyFill="1" applyBorder="1" applyAlignment="1" applyProtection="1">
      <alignment horizontal="center"/>
      <protection hidden="1"/>
    </xf>
    <xf numFmtId="0" fontId="27" fillId="7" borderId="0" xfId="0" applyFont="1" applyFill="1" applyAlignment="1" applyProtection="1">
      <alignment horizontal="center" vertical="center"/>
      <protection hidden="1"/>
    </xf>
    <xf numFmtId="0" fontId="27" fillId="7" borderId="11" xfId="0" applyFont="1" applyFill="1" applyBorder="1" applyAlignment="1" applyProtection="1">
      <alignment horizontal="center" vertical="center"/>
      <protection hidden="1"/>
    </xf>
    <xf numFmtId="0" fontId="27" fillId="7" borderId="9" xfId="0" applyFont="1" applyFill="1" applyBorder="1" applyAlignment="1" applyProtection="1">
      <alignment horizontal="center" vertical="center"/>
      <protection hidden="1"/>
    </xf>
    <xf numFmtId="0" fontId="27" fillId="7" borderId="13" xfId="0" applyFont="1" applyFill="1" applyBorder="1" applyAlignment="1" applyProtection="1">
      <alignment horizontal="center" vertical="center"/>
      <protection hidden="1"/>
    </xf>
    <xf numFmtId="0" fontId="1" fillId="17" borderId="2" xfId="0" applyFont="1" applyFill="1" applyBorder="1" applyAlignment="1" applyProtection="1">
      <alignment horizontal="center" vertical="center" wrapText="1"/>
      <protection hidden="1"/>
    </xf>
    <xf numFmtId="0" fontId="1" fillId="17" borderId="3" xfId="0" applyFont="1" applyFill="1" applyBorder="1" applyAlignment="1" applyProtection="1">
      <alignment horizontal="center" vertical="center" wrapText="1"/>
      <protection hidden="1"/>
    </xf>
    <xf numFmtId="0" fontId="1" fillId="17" borderId="4" xfId="0" applyFont="1" applyFill="1" applyBorder="1" applyAlignment="1" applyProtection="1">
      <alignment horizontal="center" vertical="center" wrapText="1"/>
      <protection hidden="1"/>
    </xf>
    <xf numFmtId="0" fontId="43" fillId="3" borderId="7" xfId="0" applyFont="1" applyFill="1" applyBorder="1" applyAlignment="1" applyProtection="1">
      <alignment horizontal="center" vertical="top" wrapText="1"/>
      <protection hidden="1"/>
    </xf>
    <xf numFmtId="0" fontId="43" fillId="3" borderId="12" xfId="0" applyFont="1" applyFill="1" applyBorder="1" applyAlignment="1" applyProtection="1">
      <alignment horizontal="center" vertical="top" wrapText="1"/>
      <protection hidden="1"/>
    </xf>
    <xf numFmtId="0" fontId="43" fillId="3" borderId="10" xfId="0" applyFont="1" applyFill="1" applyBorder="1" applyAlignment="1" applyProtection="1">
      <alignment horizontal="center" vertical="top" wrapText="1"/>
      <protection hidden="1"/>
    </xf>
    <xf numFmtId="0" fontId="49" fillId="0" borderId="1" xfId="0" applyFont="1" applyBorder="1" applyAlignment="1" applyProtection="1">
      <alignment horizontal="left" vertical="top" wrapText="1"/>
      <protection hidden="1"/>
    </xf>
    <xf numFmtId="0" fontId="49" fillId="0" borderId="2" xfId="0" applyFont="1" applyBorder="1" applyAlignment="1" applyProtection="1">
      <alignment horizontal="left" vertical="top" wrapText="1"/>
      <protection hidden="1"/>
    </xf>
    <xf numFmtId="0" fontId="49" fillId="0" borderId="5" xfId="0" applyFont="1" applyBorder="1" applyAlignment="1" applyProtection="1">
      <alignment horizontal="left" vertical="top" wrapText="1"/>
      <protection hidden="1"/>
    </xf>
    <xf numFmtId="0" fontId="49" fillId="0" borderId="7" xfId="0" applyFont="1" applyBorder="1" applyAlignment="1" applyProtection="1">
      <alignment horizontal="left" vertical="top" wrapText="1"/>
      <protection hidden="1"/>
    </xf>
    <xf numFmtId="9" fontId="32" fillId="3" borderId="1" xfId="1" applyFont="1" applyFill="1" applyBorder="1" applyAlignment="1" applyProtection="1">
      <alignment horizontal="center" vertical="center"/>
      <protection hidden="1"/>
    </xf>
    <xf numFmtId="0" fontId="30" fillId="6" borderId="7" xfId="0" applyFont="1" applyFill="1" applyBorder="1" applyAlignment="1" applyProtection="1">
      <alignment horizontal="center"/>
      <protection hidden="1"/>
    </xf>
    <xf numFmtId="0" fontId="30" fillId="6" borderId="12" xfId="0" applyFont="1" applyFill="1" applyBorder="1" applyAlignment="1" applyProtection="1">
      <alignment horizontal="center"/>
      <protection hidden="1"/>
    </xf>
    <xf numFmtId="0" fontId="33" fillId="6" borderId="1" xfId="0" applyFont="1" applyFill="1" applyBorder="1" applyAlignment="1" applyProtection="1">
      <alignment horizontal="center" vertical="center"/>
      <protection hidden="1"/>
    </xf>
    <xf numFmtId="9" fontId="40" fillId="3" borderId="1" xfId="0" applyNumberFormat="1" applyFont="1" applyFill="1" applyBorder="1" applyAlignment="1" applyProtection="1">
      <alignment horizontal="left" vertical="top" wrapText="1"/>
      <protection hidden="1"/>
    </xf>
    <xf numFmtId="0" fontId="64" fillId="7" borderId="1" xfId="0" applyFont="1" applyFill="1" applyBorder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41" fillId="7" borderId="0" xfId="0" applyFont="1" applyFill="1" applyBorder="1" applyAlignment="1" applyProtection="1">
      <alignment horizontal="center"/>
      <protection hidden="1"/>
    </xf>
    <xf numFmtId="0" fontId="60" fillId="7" borderId="1" xfId="0" applyFont="1" applyFill="1" applyBorder="1" applyAlignment="1" applyProtection="1">
      <alignment horizontal="center"/>
      <protection hidden="1"/>
    </xf>
    <xf numFmtId="0" fontId="61" fillId="7" borderId="1" xfId="0" applyFont="1" applyFill="1" applyBorder="1" applyAlignment="1" applyProtection="1">
      <alignment horizontal="center"/>
      <protection hidden="1"/>
    </xf>
    <xf numFmtId="0" fontId="60" fillId="7" borderId="0" xfId="0" applyFont="1" applyFill="1" applyBorder="1" applyAlignment="1" applyProtection="1">
      <alignment horizontal="left"/>
      <protection hidden="1"/>
    </xf>
    <xf numFmtId="9" fontId="30" fillId="0" borderId="0" xfId="0" applyNumberFormat="1" applyFont="1" applyBorder="1" applyAlignment="1" applyProtection="1">
      <alignment horizontal="left" vertical="center" wrapText="1"/>
      <protection hidden="1"/>
    </xf>
    <xf numFmtId="0" fontId="60" fillId="0" borderId="0" xfId="0" applyFont="1" applyAlignment="1">
      <alignment horizontal="left" vertical="center" wrapText="1"/>
    </xf>
    <xf numFmtId="0" fontId="65" fillId="3" borderId="0" xfId="0" applyFont="1" applyFill="1" applyBorder="1" applyAlignment="1" applyProtection="1">
      <alignment horizontal="left" vertical="center" wrapText="1"/>
      <protection hidden="1"/>
    </xf>
    <xf numFmtId="0" fontId="63" fillId="6" borderId="7" xfId="0" applyFont="1" applyFill="1" applyBorder="1" applyAlignment="1" applyProtection="1">
      <alignment horizontal="center"/>
      <protection hidden="1"/>
    </xf>
    <xf numFmtId="0" fontId="63" fillId="6" borderId="10" xfId="0" applyFont="1" applyFill="1" applyBorder="1" applyAlignment="1" applyProtection="1">
      <alignment horizontal="center"/>
      <protection hidden="1"/>
    </xf>
    <xf numFmtId="0" fontId="60" fillId="7" borderId="7" xfId="0" applyFont="1" applyFill="1" applyBorder="1" applyAlignment="1" applyProtection="1">
      <alignment horizontal="center"/>
      <protection hidden="1"/>
    </xf>
    <xf numFmtId="0" fontId="60" fillId="7" borderId="10" xfId="0" applyFont="1" applyFill="1" applyBorder="1" applyAlignment="1" applyProtection="1">
      <alignment horizontal="center"/>
      <protection hidden="1"/>
    </xf>
    <xf numFmtId="0" fontId="62" fillId="7" borderId="7" xfId="0" applyFont="1" applyFill="1" applyBorder="1" applyAlignment="1" applyProtection="1">
      <alignment horizontal="center"/>
      <protection hidden="1"/>
    </xf>
    <xf numFmtId="0" fontId="62" fillId="7" borderId="10" xfId="0" applyFont="1" applyFill="1" applyBorder="1" applyAlignment="1" applyProtection="1">
      <alignment horizontal="center"/>
      <protection hidden="1"/>
    </xf>
    <xf numFmtId="0" fontId="34" fillId="3" borderId="0" xfId="0" applyFont="1" applyFill="1" applyBorder="1" applyAlignment="1" applyProtection="1">
      <alignment horizontal="center" vertical="center" wrapText="1"/>
      <protection hidden="1"/>
    </xf>
    <xf numFmtId="0" fontId="41" fillId="0" borderId="7" xfId="0" applyFont="1" applyBorder="1" applyAlignment="1" applyProtection="1">
      <alignment horizontal="center"/>
      <protection hidden="1"/>
    </xf>
    <xf numFmtId="0" fontId="41" fillId="0" borderId="10" xfId="0" applyFont="1" applyBorder="1" applyAlignment="1" applyProtection="1">
      <alignment horizontal="center"/>
      <protection hidden="1"/>
    </xf>
    <xf numFmtId="0" fontId="7" fillId="7" borderId="0" xfId="0" applyFont="1" applyFill="1" applyBorder="1" applyAlignment="1" applyProtection="1">
      <alignment horizontal="center" vertical="top" wrapText="1"/>
      <protection hidden="1"/>
    </xf>
    <xf numFmtId="9" fontId="43" fillId="3" borderId="1" xfId="0" applyNumberFormat="1" applyFont="1" applyFill="1" applyBorder="1" applyAlignment="1" applyProtection="1">
      <alignment horizontal="left" vertical="top" wrapText="1"/>
      <protection hidden="1"/>
    </xf>
    <xf numFmtId="0" fontId="12" fillId="0" borderId="1" xfId="0" applyFont="1" applyBorder="1" applyAlignment="1" applyProtection="1">
      <alignment horizontal="left" vertical="top"/>
      <protection hidden="1"/>
    </xf>
    <xf numFmtId="0" fontId="33" fillId="6" borderId="1" xfId="0" applyFont="1" applyFill="1" applyBorder="1" applyAlignment="1" applyProtection="1">
      <alignment horizontal="center" vertical="center" wrapText="1"/>
      <protection hidden="1"/>
    </xf>
    <xf numFmtId="0" fontId="64" fillId="0" borderId="1" xfId="0" applyFont="1" applyBorder="1" applyAlignment="1" applyProtection="1">
      <alignment horizontal="center"/>
      <protection hidden="1"/>
    </xf>
    <xf numFmtId="0" fontId="1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5" fillId="0" borderId="0" xfId="0" applyFont="1" applyAlignment="1">
      <alignment horizontal="left" vertical="center" wrapText="1"/>
    </xf>
    <xf numFmtId="0" fontId="18" fillId="0" borderId="0" xfId="0" applyFont="1" applyAlignment="1" applyProtection="1">
      <alignment horizontal="left" vertical="top" wrapText="1" indent="2"/>
      <protection hidden="1"/>
    </xf>
    <xf numFmtId="0" fontId="10" fillId="3" borderId="0" xfId="0" applyFont="1" applyFill="1" applyAlignment="1" applyProtection="1">
      <alignment horizontal="center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3" fillId="0" borderId="1" xfId="0" applyFont="1" applyBorder="1" applyAlignment="1" applyProtection="1">
      <alignment horizontal="center"/>
      <protection hidden="1"/>
    </xf>
    <xf numFmtId="0" fontId="40" fillId="3" borderId="0" xfId="0" applyFont="1" applyFill="1" applyAlignment="1" applyProtection="1">
      <alignment horizontal="left" vertical="top" wrapText="1"/>
      <protection hidden="1"/>
    </xf>
    <xf numFmtId="0" fontId="41" fillId="5" borderId="0" xfId="0" applyFont="1" applyFill="1" applyBorder="1" applyAlignment="1" applyProtection="1">
      <alignment horizontal="center"/>
      <protection hidden="1"/>
    </xf>
    <xf numFmtId="0" fontId="41" fillId="5" borderId="11" xfId="0" applyFont="1" applyFill="1" applyBorder="1" applyAlignment="1" applyProtection="1">
      <alignment horizontal="center"/>
      <protection hidden="1"/>
    </xf>
    <xf numFmtId="0" fontId="52" fillId="3" borderId="0" xfId="0" applyFont="1" applyFill="1" applyAlignment="1" applyProtection="1">
      <alignment horizontal="center" vertical="center"/>
      <protection hidden="1"/>
    </xf>
    <xf numFmtId="0" fontId="53" fillId="3" borderId="0" xfId="0" applyFont="1" applyFill="1" applyAlignment="1" applyProtection="1">
      <alignment horizontal="center" vertical="center"/>
      <protection hidden="1"/>
    </xf>
    <xf numFmtId="0" fontId="18" fillId="11" borderId="5" xfId="0" applyFont="1" applyFill="1" applyBorder="1" applyAlignment="1">
      <alignment horizontal="left" vertical="top" wrapText="1"/>
    </xf>
    <xf numFmtId="0" fontId="18" fillId="11" borderId="6" xfId="0" applyFont="1" applyFill="1" applyBorder="1" applyAlignment="1">
      <alignment horizontal="left" vertical="top" wrapText="1"/>
    </xf>
    <xf numFmtId="0" fontId="18" fillId="11" borderId="15" xfId="0" applyFont="1" applyFill="1" applyBorder="1" applyAlignment="1">
      <alignment horizontal="left" vertical="top" wrapText="1"/>
    </xf>
    <xf numFmtId="0" fontId="18" fillId="11" borderId="14" xfId="0" applyFont="1" applyFill="1" applyBorder="1" applyAlignment="1">
      <alignment horizontal="left" vertical="top" wrapText="1"/>
    </xf>
    <xf numFmtId="0" fontId="18" fillId="11" borderId="0" xfId="0" applyFont="1" applyFill="1" applyBorder="1" applyAlignment="1">
      <alignment horizontal="left" vertical="top" wrapText="1"/>
    </xf>
    <xf numFmtId="0" fontId="18" fillId="11" borderId="11" xfId="0" applyFont="1" applyFill="1" applyBorder="1" applyAlignment="1">
      <alignment horizontal="left" vertical="top" wrapText="1"/>
    </xf>
    <xf numFmtId="0" fontId="18" fillId="11" borderId="8" xfId="0" applyFont="1" applyFill="1" applyBorder="1" applyAlignment="1">
      <alignment horizontal="left" vertical="top" wrapText="1"/>
    </xf>
    <xf numFmtId="0" fontId="18" fillId="11" borderId="9" xfId="0" applyFont="1" applyFill="1" applyBorder="1" applyAlignment="1">
      <alignment horizontal="left" vertical="top" wrapText="1"/>
    </xf>
    <xf numFmtId="0" fontId="18" fillId="11" borderId="13" xfId="0" applyFont="1" applyFill="1" applyBorder="1" applyAlignment="1">
      <alignment horizontal="left" vertical="top" wrapText="1"/>
    </xf>
    <xf numFmtId="0" fontId="75" fillId="0" borderId="0" xfId="0" applyFont="1" applyAlignment="1">
      <alignment horizontal="center"/>
    </xf>
    <xf numFmtId="0" fontId="90" fillId="12" borderId="6" xfId="0" applyFont="1" applyFill="1" applyBorder="1" applyAlignment="1">
      <alignment horizontal="center" vertical="top"/>
    </xf>
    <xf numFmtId="0" fontId="0" fillId="12" borderId="6" xfId="0" applyFill="1" applyBorder="1" applyAlignment="1">
      <alignment horizontal="center" vertical="top"/>
    </xf>
    <xf numFmtId="0" fontId="84" fillId="12" borderId="9" xfId="0" applyFont="1" applyFill="1" applyBorder="1" applyAlignment="1">
      <alignment horizontal="center" vertical="top"/>
    </xf>
    <xf numFmtId="0" fontId="93" fillId="12" borderId="9" xfId="0" applyFont="1" applyFill="1" applyBorder="1" applyAlignment="1">
      <alignment horizontal="center" vertical="top"/>
    </xf>
    <xf numFmtId="0" fontId="84" fillId="13" borderId="6" xfId="0" applyFont="1" applyFill="1" applyBorder="1" applyAlignment="1">
      <alignment horizontal="center" vertical="top"/>
    </xf>
    <xf numFmtId="0" fontId="0" fillId="13" borderId="6" xfId="0" applyFill="1" applyBorder="1" applyAlignment="1">
      <alignment horizontal="center" vertical="top"/>
    </xf>
    <xf numFmtId="0" fontId="84" fillId="13" borderId="9" xfId="0" applyFont="1" applyFill="1" applyBorder="1" applyAlignment="1">
      <alignment horizontal="center" vertical="top"/>
    </xf>
    <xf numFmtId="0" fontId="92" fillId="13" borderId="9" xfId="0" applyFont="1" applyFill="1" applyBorder="1" applyAlignment="1">
      <alignment horizontal="center" vertical="top"/>
    </xf>
    <xf numFmtId="0" fontId="0" fillId="13" borderId="0" xfId="0" applyFill="1" applyAlignment="1">
      <alignment horizontal="center"/>
    </xf>
  </cellXfs>
  <cellStyles count="2">
    <cellStyle name="Обычный" xfId="0" builtinId="0"/>
    <cellStyle name="Процентный" xfId="1" builtinId="5"/>
  </cellStyles>
  <dxfs count="49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rgb="FFCAD8EC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 tint="-0.24994659260841701"/>
      </font>
    </dxf>
    <dxf>
      <font>
        <color theme="0" tint="-0.34998626667073579"/>
      </font>
    </dxf>
    <dxf>
      <font>
        <color auto="1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theme="0"/>
      </font>
    </dxf>
    <dxf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theme="0"/>
      </font>
    </dxf>
  </dxfs>
  <tableStyles count="0" defaultTableStyle="TableStyleMedium2" defaultPivotStyle="PivotStyleMedium9"/>
  <colors>
    <mruColors>
      <color rgb="FFCAD8EC"/>
      <color rgb="FFCCCCFF"/>
      <color rgb="FFFFCCFF"/>
      <color rgb="FFCCFFCC"/>
      <color rgb="FFFFFF99"/>
      <color rgb="FF008080"/>
      <color rgb="FFFF9F9F"/>
      <color rgb="FFFF65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>
                <a:solidFill>
                  <a:srgbClr val="002060"/>
                </a:solidFill>
                <a:latin typeface="Monotype Corsiva" pitchFamily="66" charset="0"/>
              </a:defRPr>
            </a:pPr>
            <a:r>
              <a:rPr lang="ru-RU">
                <a:solidFill>
                  <a:srgbClr val="002060"/>
                </a:solidFill>
                <a:latin typeface="Monotype Corsiva" pitchFamily="66" charset="0"/>
              </a:rPr>
              <a:t>Качество выполнения работы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математика!$B$117:$Q$117</c:f>
              <c:strCache>
                <c:ptCount val="16"/>
                <c:pt idx="0">
                  <c:v>№ 1</c:v>
                </c:pt>
                <c:pt idx="1">
                  <c:v>№ 2</c:v>
                </c:pt>
                <c:pt idx="2">
                  <c:v>№ 3</c:v>
                </c:pt>
                <c:pt idx="3">
                  <c:v>№ 4</c:v>
                </c:pt>
                <c:pt idx="4">
                  <c:v>№ 5</c:v>
                </c:pt>
                <c:pt idx="5">
                  <c:v>№ 6</c:v>
                </c:pt>
                <c:pt idx="6">
                  <c:v>№ 7</c:v>
                </c:pt>
                <c:pt idx="7">
                  <c:v>№ 8</c:v>
                </c:pt>
                <c:pt idx="8">
                  <c:v>№ 9</c:v>
                </c:pt>
                <c:pt idx="9">
                  <c:v>№ 10</c:v>
                </c:pt>
                <c:pt idx="10">
                  <c:v>№11.1</c:v>
                </c:pt>
                <c:pt idx="11">
                  <c:v>№11.2</c:v>
                </c:pt>
                <c:pt idx="12">
                  <c:v>№ 12.1</c:v>
                </c:pt>
                <c:pt idx="13">
                  <c:v>№ 12.2</c:v>
                </c:pt>
                <c:pt idx="14">
                  <c:v>№ 13</c:v>
                </c:pt>
                <c:pt idx="15">
                  <c:v>№ 14</c:v>
                </c:pt>
              </c:strCache>
            </c:strRef>
          </c:cat>
          <c:val>
            <c:numRef>
              <c:f>математика!$B$118:$Q$118</c:f>
              <c:numCache>
                <c:formatCode>0%</c:formatCode>
                <c:ptCount val="16"/>
                <c:pt idx="0">
                  <c:v>0.5</c:v>
                </c:pt>
                <c:pt idx="1">
                  <c:v>0.7857142857142857</c:v>
                </c:pt>
                <c:pt idx="2">
                  <c:v>0.7857142857142857</c:v>
                </c:pt>
                <c:pt idx="3">
                  <c:v>0.4642857142857143</c:v>
                </c:pt>
                <c:pt idx="4">
                  <c:v>0.7857142857142857</c:v>
                </c:pt>
                <c:pt idx="5">
                  <c:v>0.44642857142857145</c:v>
                </c:pt>
                <c:pt idx="6">
                  <c:v>0.5714285714285714</c:v>
                </c:pt>
                <c:pt idx="7">
                  <c:v>0.17857142857142858</c:v>
                </c:pt>
                <c:pt idx="8">
                  <c:v>0.4107142857142857</c:v>
                </c:pt>
                <c:pt idx="9">
                  <c:v>0.2857142857142857</c:v>
                </c:pt>
                <c:pt idx="10">
                  <c:v>0.9285714285714286</c:v>
                </c:pt>
                <c:pt idx="11">
                  <c:v>0.8928571428571429</c:v>
                </c:pt>
                <c:pt idx="12">
                  <c:v>0.5714285714285714</c:v>
                </c:pt>
                <c:pt idx="13">
                  <c:v>0.75</c:v>
                </c:pt>
                <c:pt idx="14">
                  <c:v>0.17857142857142858</c:v>
                </c:pt>
                <c:pt idx="15">
                  <c:v>0.26785714285714285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7460992"/>
        <c:axId val="77462912"/>
      </c:barChart>
      <c:catAx>
        <c:axId val="7746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7462912"/>
        <c:crosses val="autoZero"/>
        <c:auto val="1"/>
        <c:lblAlgn val="ctr"/>
        <c:lblOffset val="100"/>
        <c:noMultiLvlLbl val="0"/>
      </c:catAx>
      <c:valAx>
        <c:axId val="774629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7460992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0439632545932E-2"/>
          <c:y val="7.4548702245552642E-2"/>
          <c:w val="0.86351159230096242"/>
          <c:h val="0.56737459900845733"/>
        </c:manualLayout>
      </c:layout>
      <c:lineChart>
        <c:grouping val="standard"/>
        <c:varyColors val="0"/>
        <c:ser>
          <c:idx val="0"/>
          <c:order val="0"/>
          <c:dLbls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'1'!$B$5:$B$10</c:f>
            </c:multiLvlStrRef>
          </c:cat>
          <c:val>
            <c:numRef>
              <c:f>'1'!$E$5:$E$10</c:f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349248"/>
        <c:axId val="91383680"/>
      </c:lineChart>
      <c:catAx>
        <c:axId val="8134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383680"/>
        <c:crosses val="autoZero"/>
        <c:auto val="1"/>
        <c:lblAlgn val="ctr"/>
        <c:lblOffset val="100"/>
        <c:noMultiLvlLbl val="0"/>
      </c:catAx>
      <c:valAx>
        <c:axId val="91383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1349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1080;&#1085;&#1089;&#1090;&#1088;&#1091;&#1082;&#1094;&#1080;&#1103;!A1"/><Relationship Id="rId7" Type="http://schemas.openxmlformats.org/officeDocument/2006/relationships/hyperlink" Target="#&#1084;&#1072;&#1090;&#1077;&#1084;&#1072;&#1090;&#1080;&#1082;&#1072;!A1"/><Relationship Id="rId2" Type="http://schemas.openxmlformats.org/officeDocument/2006/relationships/image" Target="../media/image1.jpeg"/><Relationship Id="rId1" Type="http://schemas.openxmlformats.org/officeDocument/2006/relationships/hyperlink" Target="#&#1056;&#1077;&#1079;&#1091;&#1083;&#1100;&#1090;&#1072;&#1090;&#1099;!A1"/><Relationship Id="rId6" Type="http://schemas.openxmlformats.org/officeDocument/2006/relationships/image" Target="../media/image4.png"/><Relationship Id="rId5" Type="http://schemas.openxmlformats.org/officeDocument/2006/relationships/image" Target="../media/image3.jpeg"/><Relationship Id="rId4" Type="http://schemas.openxmlformats.org/officeDocument/2006/relationships/image" Target="../media/image2.png"/><Relationship Id="rId9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&#1089;&#1087;&#1080;&#1089;&#1086;&#1082; &#1082;&#1083;&#1072;&#1089;&#1089;&#1072;'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'&#1089;&#1087;&#1080;&#1089;&#1086;&#1082; &#1082;&#1083;&#1072;&#1089;&#1089;&#1072;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'&#1089;&#1087;&#1080;&#1089;&#1086;&#1082; &#1082;&#1083;&#1072;&#1089;&#1089;&#1072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142876</xdr:colOff>
      <xdr:row>19</xdr:row>
      <xdr:rowOff>0</xdr:rowOff>
    </xdr:from>
    <xdr:to>
      <xdr:col>13</xdr:col>
      <xdr:colOff>220456</xdr:colOff>
      <xdr:row>27</xdr:row>
      <xdr:rowOff>144604</xdr:rowOff>
    </xdr:to>
    <xdr:pic>
      <xdr:nvPicPr>
        <xdr:cNvPr id="18" name="Picture 3" descr="Картинки по запросу картинка впр математика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19676" y="3905250"/>
          <a:ext cx="1906380" cy="166860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18</xdr:row>
      <xdr:rowOff>85724</xdr:rowOff>
    </xdr:from>
    <xdr:to>
      <xdr:col>5</xdr:col>
      <xdr:colOff>309290</xdr:colOff>
      <xdr:row>28</xdr:row>
      <xdr:rowOff>53549</xdr:rowOff>
    </xdr:to>
    <xdr:pic>
      <xdr:nvPicPr>
        <xdr:cNvPr id="19" name="Рисунок 18" descr="Картинки по запросу картинка школа пнг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800474"/>
          <a:ext cx="1509440" cy="187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485466</xdr:colOff>
      <xdr:row>1</xdr:row>
      <xdr:rowOff>21681</xdr:rowOff>
    </xdr:from>
    <xdr:to>
      <xdr:col>11</xdr:col>
      <xdr:colOff>28575</xdr:colOff>
      <xdr:row>11</xdr:row>
      <xdr:rowOff>0</xdr:rowOff>
    </xdr:to>
    <xdr:grpSp>
      <xdr:nvGrpSpPr>
        <xdr:cNvPr id="20" name="Группа 19"/>
        <xdr:cNvGrpSpPr/>
      </xdr:nvGrpSpPr>
      <xdr:grpSpPr>
        <a:xfrm>
          <a:off x="4085916" y="212181"/>
          <a:ext cx="3810309" cy="2016669"/>
          <a:chOff x="1523692" y="859881"/>
          <a:chExt cx="3810309" cy="2026194"/>
        </a:xfrm>
      </xdr:grpSpPr>
      <xdr:pic>
        <xdr:nvPicPr>
          <xdr:cNvPr id="21" name="Picture 2" descr="Картинки по запросу картинка впр математика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/>
          <a:srcRect l="1" t="67469" r="11195" b="17274"/>
          <a:stretch/>
        </xdr:blipFill>
        <xdr:spPr bwMode="auto">
          <a:xfrm>
            <a:off x="1676401" y="2469356"/>
            <a:ext cx="3295650" cy="416719"/>
          </a:xfrm>
          <a:prstGeom prst="rect">
            <a:avLst/>
          </a:prstGeom>
          <a:noFill/>
        </xdr:spPr>
      </xdr:pic>
      <xdr:pic>
        <xdr:nvPicPr>
          <xdr:cNvPr id="22" name="Picture 2" descr="Картинки по запросу картинка впр математика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/>
          <a:srcRect l="88803" t="64077" r="-2149" b="22701"/>
          <a:stretch/>
        </xdr:blipFill>
        <xdr:spPr bwMode="auto">
          <a:xfrm>
            <a:off x="4524376" y="2330450"/>
            <a:ext cx="495300" cy="361156"/>
          </a:xfrm>
          <a:prstGeom prst="rect">
            <a:avLst/>
          </a:prstGeom>
          <a:noFill/>
        </xdr:spPr>
      </xdr:pic>
      <xdr:sp macro="" textlink="">
        <xdr:nvSpPr>
          <xdr:cNvPr id="23" name="Овал 22"/>
          <xdr:cNvSpPr/>
        </xdr:nvSpPr>
        <xdr:spPr>
          <a:xfrm>
            <a:off x="4229101" y="885825"/>
            <a:ext cx="1104900" cy="1342760"/>
          </a:xfrm>
          <a:prstGeom prst="ellipse">
            <a:avLst/>
          </a:prstGeom>
          <a:solidFill>
            <a:srgbClr val="FFFF00"/>
          </a:solidFill>
          <a:ln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2400" b="1" cap="none" spc="0">
                <a:ln w="12700">
                  <a:solidFill>
                    <a:schemeClr val="tx2">
                      <a:lumMod val="75000"/>
                    </a:schemeClr>
                  </a:solidFill>
                  <a:prstDash val="solid"/>
                </a:ln>
                <a:pattFill prst="dkUpDiag">
                  <a:fgClr>
                    <a:schemeClr val="tx2"/>
                  </a:fgClr>
                  <a:bgClr>
                    <a:schemeClr val="tx2">
                      <a:lumMod val="20000"/>
                      <a:lumOff val="80000"/>
                    </a:schemeClr>
                  </a:bgClr>
                </a:pattFill>
                <a:effectLst>
                  <a:outerShdw dist="38100" dir="2640000" algn="bl" rotWithShape="0">
                    <a:schemeClr val="tx2">
                      <a:lumMod val="75000"/>
                    </a:schemeClr>
                  </a:outerShdw>
                </a:effectLst>
                <a:latin typeface="Comic Sans MS" panose="030F0702030302020204" pitchFamily="66" charset="0"/>
              </a:rPr>
              <a:t>5</a:t>
            </a:r>
          </a:p>
          <a:p>
            <a:pPr algn="ctr"/>
            <a:r>
              <a:rPr lang="ru-RU" sz="1600" b="1" cap="none" spc="0">
                <a:ln w="12700">
                  <a:solidFill>
                    <a:schemeClr val="tx2">
                      <a:lumMod val="75000"/>
                    </a:schemeClr>
                  </a:solidFill>
                  <a:prstDash val="solid"/>
                </a:ln>
                <a:pattFill prst="dkUpDiag">
                  <a:fgClr>
                    <a:schemeClr val="tx2"/>
                  </a:fgClr>
                  <a:bgClr>
                    <a:schemeClr val="tx2">
                      <a:lumMod val="20000"/>
                      <a:lumOff val="80000"/>
                    </a:schemeClr>
                  </a:bgClr>
                </a:pattFill>
                <a:effectLst>
                  <a:outerShdw dist="38100" dir="2640000" algn="bl" rotWithShape="0">
                    <a:schemeClr val="tx2">
                      <a:lumMod val="75000"/>
                    </a:schemeClr>
                  </a:outerShdw>
                </a:effectLst>
                <a:latin typeface="Comic Sans MS" panose="030F0702030302020204" pitchFamily="66" charset="0"/>
              </a:rPr>
              <a:t>класс</a:t>
            </a:r>
          </a:p>
        </xdr:txBody>
      </xdr:sp>
      <xdr:pic>
        <xdr:nvPicPr>
          <xdr:cNvPr id="24" name="Рисунок 23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523692" y="859881"/>
            <a:ext cx="2647950" cy="1590425"/>
          </a:xfrm>
          <a:prstGeom prst="rect">
            <a:avLst/>
          </a:prstGeom>
        </xdr:spPr>
      </xdr:pic>
      <xdr:sp macro="" textlink="">
        <xdr:nvSpPr>
          <xdr:cNvPr id="25" name="TextBox 24"/>
          <xdr:cNvSpPr txBox="1"/>
        </xdr:nvSpPr>
        <xdr:spPr>
          <a:xfrm>
            <a:off x="2247900" y="1143000"/>
            <a:ext cx="1409700" cy="8692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8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  <a:latin typeface="Monotype Corsiva" panose="03010101010201010101" pitchFamily="66" charset="0"/>
              </a:rPr>
              <a:t>Всероссийские</a:t>
            </a:r>
          </a:p>
          <a:p>
            <a:r>
              <a:rPr lang="ru-RU" sz="18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  <a:latin typeface="Monotype Corsiva" panose="03010101010201010101" pitchFamily="66" charset="0"/>
              </a:rPr>
              <a:t>проверочные</a:t>
            </a:r>
          </a:p>
          <a:p>
            <a:r>
              <a:rPr lang="ru-RU" sz="18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  <a:latin typeface="Monotype Corsiva" panose="03010101010201010101" pitchFamily="66" charset="0"/>
              </a:rPr>
              <a:t>работы</a:t>
            </a:r>
          </a:p>
        </xdr:txBody>
      </xdr:sp>
    </xdr:grpSp>
    <xdr:clientData/>
  </xdr:twoCellAnchor>
  <xdr:twoCellAnchor editAs="oneCell">
    <xdr:from>
      <xdr:col>6</xdr:col>
      <xdr:colOff>238388</xdr:colOff>
      <xdr:row>19</xdr:row>
      <xdr:rowOff>0</xdr:rowOff>
    </xdr:from>
    <xdr:to>
      <xdr:col>9</xdr:col>
      <xdr:colOff>504826</xdr:colOff>
      <xdr:row>29</xdr:row>
      <xdr:rowOff>190238</xdr:rowOff>
    </xdr:to>
    <xdr:pic>
      <xdr:nvPicPr>
        <xdr:cNvPr id="26" name="Рисунок 2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76788" y="3905250"/>
          <a:ext cx="2095238" cy="20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275167</xdr:colOff>
      <xdr:row>78</xdr:row>
      <xdr:rowOff>116416</xdr:rowOff>
    </xdr:from>
    <xdr:to>
      <xdr:col>16</xdr:col>
      <xdr:colOff>476250</xdr:colOff>
      <xdr:row>92</xdr:row>
      <xdr:rowOff>179917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10584</xdr:colOff>
      <xdr:row>0</xdr:row>
      <xdr:rowOff>137583</xdr:rowOff>
    </xdr:from>
    <xdr:to>
      <xdr:col>7</xdr:col>
      <xdr:colOff>497418</xdr:colOff>
      <xdr:row>2</xdr:row>
      <xdr:rowOff>197835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4917" y="137583"/>
          <a:ext cx="2730501" cy="8963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257175</xdr:rowOff>
    </xdr:from>
    <xdr:to>
      <xdr:col>7</xdr:col>
      <xdr:colOff>435720</xdr:colOff>
      <xdr:row>3</xdr:row>
      <xdr:rowOff>219915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7875" y="257175"/>
          <a:ext cx="2731245" cy="896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594360</xdr:colOff>
      <xdr:row>2</xdr:row>
      <xdr:rowOff>251460</xdr:rowOff>
    </xdr:from>
    <xdr:to>
      <xdr:col>13</xdr:col>
      <xdr:colOff>312420</xdr:colOff>
      <xdr:row>13</xdr:row>
      <xdr:rowOff>0</xdr:rowOff>
    </xdr:to>
    <xdr:graphicFrame macro="">
      <xdr:nvGraphicFramePr>
        <xdr:cNvPr id="102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289560</xdr:colOff>
      <xdr:row>0</xdr:row>
      <xdr:rowOff>0</xdr:rowOff>
    </xdr:from>
    <xdr:to>
      <xdr:col>1</xdr:col>
      <xdr:colOff>1965960</xdr:colOff>
      <xdr:row>2</xdr:row>
      <xdr:rowOff>106680</xdr:rowOff>
    </xdr:to>
    <xdr:pic>
      <xdr:nvPicPr>
        <xdr:cNvPr id="1026" name="Picture 5" descr="Картинки по запросу картинки впр математика пнг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5601" b="49600"/>
        <a:stretch>
          <a:fillRect/>
        </a:stretch>
      </xdr:blipFill>
      <xdr:spPr bwMode="auto">
        <a:xfrm>
          <a:off x="289560" y="0"/>
          <a:ext cx="204216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1133475</xdr:colOff>
      <xdr:row>0</xdr:row>
      <xdr:rowOff>28575</xdr:rowOff>
    </xdr:from>
    <xdr:to>
      <xdr:col>9</xdr:col>
      <xdr:colOff>273795</xdr:colOff>
      <xdr:row>1</xdr:row>
      <xdr:rowOff>181815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2275" y="28575"/>
          <a:ext cx="2731245" cy="89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5" tint="-0.249977111117893"/>
  </sheetPr>
  <dimension ref="A1:P39"/>
  <sheetViews>
    <sheetView workbookViewId="0">
      <selection activeCell="B7" sqref="B7:B37"/>
    </sheetView>
  </sheetViews>
  <sheetFormatPr defaultRowHeight="15" x14ac:dyDescent="0.25"/>
  <cols>
    <col min="1" max="1" width="6.140625" customWidth="1"/>
    <col min="2" max="2" width="29.5703125" customWidth="1"/>
  </cols>
  <sheetData>
    <row r="1" spans="1:13" ht="15" customHeight="1" x14ac:dyDescent="0.25">
      <c r="A1" s="181" t="s">
        <v>7</v>
      </c>
      <c r="B1" s="181"/>
    </row>
    <row r="2" spans="1:13" ht="27" customHeight="1" x14ac:dyDescent="0.25">
      <c r="A2" s="181"/>
      <c r="B2" s="181"/>
    </row>
    <row r="3" spans="1:13" ht="28.5" customHeight="1" x14ac:dyDescent="0.25">
      <c r="A3" s="182" t="s">
        <v>137</v>
      </c>
      <c r="B3" s="182"/>
    </row>
    <row r="4" spans="1:13" x14ac:dyDescent="0.25">
      <c r="A4" s="119" t="s">
        <v>0</v>
      </c>
      <c r="B4" s="178" t="s">
        <v>138</v>
      </c>
    </row>
    <row r="5" spans="1:13" x14ac:dyDescent="0.25">
      <c r="A5" s="120"/>
      <c r="B5" s="179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</row>
    <row r="6" spans="1:13" ht="19.5" hidden="1" customHeight="1" x14ac:dyDescent="0.25">
      <c r="A6" s="121"/>
      <c r="B6" s="180"/>
      <c r="C6" s="155"/>
      <c r="D6" s="155"/>
      <c r="E6" s="155"/>
      <c r="F6" s="155"/>
      <c r="G6" s="155"/>
      <c r="H6" s="155"/>
      <c r="I6" s="155"/>
    </row>
    <row r="7" spans="1:13" x14ac:dyDescent="0.25">
      <c r="A7" s="122">
        <v>1</v>
      </c>
      <c r="B7" s="173" t="s">
        <v>164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3" x14ac:dyDescent="0.25">
      <c r="A8" s="122">
        <v>2</v>
      </c>
      <c r="B8" s="173" t="s">
        <v>165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</row>
    <row r="9" spans="1:13" x14ac:dyDescent="0.25">
      <c r="A9" s="122">
        <v>3</v>
      </c>
      <c r="B9" s="173" t="s">
        <v>166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</row>
    <row r="10" spans="1:13" x14ac:dyDescent="0.25">
      <c r="A10" s="122">
        <v>4</v>
      </c>
      <c r="B10" s="173" t="s">
        <v>167</v>
      </c>
    </row>
    <row r="11" spans="1:13" x14ac:dyDescent="0.25">
      <c r="A11" s="122">
        <v>5</v>
      </c>
      <c r="B11" s="174" t="s">
        <v>168</v>
      </c>
    </row>
    <row r="12" spans="1:13" x14ac:dyDescent="0.25">
      <c r="A12" s="122">
        <v>6</v>
      </c>
      <c r="B12" s="173" t="s">
        <v>169</v>
      </c>
    </row>
    <row r="13" spans="1:13" ht="15" customHeight="1" x14ac:dyDescent="0.25">
      <c r="A13" s="122">
        <v>7</v>
      </c>
      <c r="B13" s="173" t="s">
        <v>170</v>
      </c>
      <c r="C13" s="183" t="s">
        <v>132</v>
      </c>
      <c r="D13" s="183"/>
      <c r="E13" s="183"/>
      <c r="F13" s="183"/>
      <c r="G13" s="183"/>
      <c r="H13" s="183"/>
      <c r="I13" s="183"/>
      <c r="J13" s="183"/>
      <c r="K13" s="183"/>
      <c r="L13" s="183"/>
      <c r="M13" s="183"/>
    </row>
    <row r="14" spans="1:13" ht="15" customHeight="1" x14ac:dyDescent="0.25">
      <c r="A14" s="122">
        <v>8</v>
      </c>
      <c r="B14" s="173" t="s">
        <v>171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</row>
    <row r="15" spans="1:13" x14ac:dyDescent="0.25">
      <c r="A15" s="122">
        <v>9</v>
      </c>
      <c r="B15" s="173" t="s">
        <v>172</v>
      </c>
    </row>
    <row r="16" spans="1:13" ht="18.75" x14ac:dyDescent="0.3">
      <c r="A16" s="122">
        <v>10</v>
      </c>
      <c r="B16" s="174" t="s">
        <v>173</v>
      </c>
      <c r="C16" s="184" t="s">
        <v>133</v>
      </c>
      <c r="D16" s="185"/>
      <c r="E16" s="185"/>
      <c r="F16" s="185"/>
      <c r="G16" s="185"/>
      <c r="H16" s="185"/>
      <c r="I16" s="185"/>
      <c r="J16" s="185"/>
      <c r="K16" s="185"/>
      <c r="L16" s="185"/>
      <c r="M16" s="185"/>
    </row>
    <row r="17" spans="1:16" x14ac:dyDescent="0.25">
      <c r="A17" s="122">
        <v>11</v>
      </c>
      <c r="B17" s="173" t="s">
        <v>174</v>
      </c>
      <c r="C17" s="18"/>
      <c r="L17" s="18"/>
      <c r="M17" s="18"/>
      <c r="N17" s="87"/>
    </row>
    <row r="18" spans="1:16" ht="18.75" x14ac:dyDescent="0.3">
      <c r="A18" s="122">
        <v>12</v>
      </c>
      <c r="B18" s="173" t="s">
        <v>175</v>
      </c>
      <c r="C18" s="18"/>
      <c r="D18" s="18"/>
      <c r="E18" s="156" t="s">
        <v>134</v>
      </c>
      <c r="F18" s="157"/>
      <c r="G18" s="18"/>
      <c r="H18" s="18"/>
      <c r="I18" s="156" t="s">
        <v>86</v>
      </c>
      <c r="J18" s="18"/>
      <c r="K18" s="177" t="s">
        <v>8</v>
      </c>
      <c r="L18" s="177"/>
      <c r="M18" s="177"/>
      <c r="N18" s="177"/>
    </row>
    <row r="19" spans="1:16" x14ac:dyDescent="0.25">
      <c r="A19" s="122">
        <v>13</v>
      </c>
      <c r="B19" s="173" t="s">
        <v>176</v>
      </c>
      <c r="C19" s="18"/>
      <c r="D19" s="18"/>
      <c r="E19" s="149"/>
      <c r="F19" s="150"/>
      <c r="G19" s="150"/>
      <c r="H19" s="18"/>
      <c r="I19" s="18"/>
      <c r="J19" s="18"/>
      <c r="K19" s="18"/>
      <c r="L19" s="150"/>
      <c r="M19" s="18"/>
      <c r="N19" s="87"/>
    </row>
    <row r="20" spans="1:16" x14ac:dyDescent="0.25">
      <c r="A20" s="122">
        <v>14</v>
      </c>
      <c r="B20" s="173" t="s">
        <v>177</v>
      </c>
      <c r="C20" s="18"/>
      <c r="E20" s="18"/>
      <c r="F20" s="18"/>
      <c r="G20" s="18"/>
      <c r="H20" s="150"/>
      <c r="I20" s="150"/>
      <c r="J20" s="150"/>
      <c r="K20" s="150"/>
      <c r="L20" s="18"/>
      <c r="M20" s="18"/>
      <c r="N20" s="87"/>
    </row>
    <row r="21" spans="1:16" ht="18" x14ac:dyDescent="0.25">
      <c r="A21" s="122">
        <v>15</v>
      </c>
      <c r="B21" s="174" t="s">
        <v>178</v>
      </c>
      <c r="C21" s="18"/>
      <c r="D21" s="18"/>
      <c r="H21" s="18"/>
      <c r="I21" s="18"/>
      <c r="J21" s="18"/>
      <c r="K21" s="18"/>
      <c r="L21" s="148"/>
      <c r="M21" s="18"/>
      <c r="N21" s="87"/>
    </row>
    <row r="22" spans="1:16" ht="18" x14ac:dyDescent="0.25">
      <c r="A22" s="122">
        <v>16</v>
      </c>
      <c r="B22" s="173" t="s">
        <v>179</v>
      </c>
      <c r="C22" s="18"/>
      <c r="D22" s="18"/>
      <c r="E22" s="18"/>
      <c r="F22" s="18"/>
      <c r="G22" s="18"/>
      <c r="H22" s="18"/>
      <c r="J22" s="148"/>
      <c r="K22" s="148"/>
      <c r="L22" s="18"/>
      <c r="M22" s="18"/>
      <c r="N22" s="87"/>
    </row>
    <row r="23" spans="1:16" x14ac:dyDescent="0.25">
      <c r="A23" s="122">
        <v>17</v>
      </c>
      <c r="B23" s="173" t="s">
        <v>180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87"/>
    </row>
    <row r="24" spans="1:16" x14ac:dyDescent="0.25">
      <c r="A24" s="122">
        <v>18</v>
      </c>
      <c r="B24" s="173" t="s">
        <v>181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87"/>
    </row>
    <row r="25" spans="1:16" x14ac:dyDescent="0.25">
      <c r="A25" s="122">
        <v>19</v>
      </c>
      <c r="B25" s="173" t="s">
        <v>182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87"/>
    </row>
    <row r="26" spans="1:16" x14ac:dyDescent="0.25">
      <c r="A26" s="122">
        <v>20</v>
      </c>
      <c r="B26" s="174" t="s">
        <v>183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87"/>
    </row>
    <row r="27" spans="1:16" x14ac:dyDescent="0.25">
      <c r="A27" s="122">
        <v>21</v>
      </c>
      <c r="B27" s="173" t="s">
        <v>184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87"/>
    </row>
    <row r="28" spans="1:16" x14ac:dyDescent="0.25">
      <c r="A28" s="122">
        <v>22</v>
      </c>
      <c r="B28" s="173" t="s">
        <v>185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87"/>
    </row>
    <row r="29" spans="1:16" x14ac:dyDescent="0.25">
      <c r="A29" s="122">
        <v>23</v>
      </c>
      <c r="B29" s="173" t="s">
        <v>186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87"/>
    </row>
    <row r="30" spans="1:16" x14ac:dyDescent="0.25">
      <c r="A30" s="123">
        <v>24</v>
      </c>
      <c r="B30" s="173" t="s">
        <v>187</v>
      </c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87"/>
    </row>
    <row r="31" spans="1:16" ht="18.75" x14ac:dyDescent="0.25">
      <c r="A31" s="123">
        <v>25</v>
      </c>
      <c r="B31" s="174" t="s">
        <v>188</v>
      </c>
      <c r="C31" s="175" t="s">
        <v>142</v>
      </c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6"/>
    </row>
    <row r="32" spans="1:16" x14ac:dyDescent="0.25">
      <c r="A32" s="123">
        <v>26</v>
      </c>
      <c r="B32" s="173" t="s">
        <v>189</v>
      </c>
      <c r="C32" s="167"/>
      <c r="D32" s="168"/>
      <c r="E32" s="165" t="s">
        <v>143</v>
      </c>
      <c r="G32" s="168"/>
      <c r="I32" s="166"/>
      <c r="J32" s="166"/>
      <c r="K32" s="166"/>
      <c r="L32" s="166"/>
      <c r="M32" s="166"/>
      <c r="N32" s="166"/>
      <c r="O32" s="166"/>
    </row>
    <row r="33" spans="1:14" x14ac:dyDescent="0.25">
      <c r="A33" s="123">
        <v>27</v>
      </c>
      <c r="B33" s="173" t="s">
        <v>190</v>
      </c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</row>
    <row r="34" spans="1:14" x14ac:dyDescent="0.25">
      <c r="A34" s="123">
        <v>28</v>
      </c>
      <c r="B34" s="173" t="s">
        <v>191</v>
      </c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</row>
    <row r="35" spans="1:14" x14ac:dyDescent="0.25">
      <c r="A35" s="123">
        <v>29</v>
      </c>
      <c r="B35" s="173" t="s">
        <v>192</v>
      </c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</row>
    <row r="36" spans="1:14" x14ac:dyDescent="0.25">
      <c r="A36" s="123">
        <v>30</v>
      </c>
      <c r="B36" s="174" t="s">
        <v>193</v>
      </c>
    </row>
    <row r="37" spans="1:14" x14ac:dyDescent="0.25">
      <c r="A37" s="123">
        <v>31</v>
      </c>
      <c r="B37" s="173" t="s">
        <v>194</v>
      </c>
    </row>
    <row r="38" spans="1:14" ht="15.75" x14ac:dyDescent="0.25">
      <c r="A38" s="123">
        <v>32</v>
      </c>
      <c r="B38" s="110"/>
    </row>
    <row r="39" spans="1:14" ht="15.75" x14ac:dyDescent="0.25">
      <c r="A39" s="123">
        <v>33</v>
      </c>
      <c r="B39" s="110"/>
    </row>
  </sheetData>
  <sheetProtection algorithmName="SHA-512" hashValue="x9SfBZ17q25JtNTp8ZQz13MT8KZgTqW5NaVlwok3fodfllw7Mp6QCFEu2LGhWCRaLYoEQhMEWL6v0JdhUZ2rPg==" saltValue="Kev+RRqSEVVBrp2fGX5K3w==" spinCount="100000" sheet="1" objects="1" scenarios="1"/>
  <mergeCells count="7">
    <mergeCell ref="C31:P31"/>
    <mergeCell ref="K18:N18"/>
    <mergeCell ref="B4:B6"/>
    <mergeCell ref="A1:B2"/>
    <mergeCell ref="A3:B3"/>
    <mergeCell ref="C13:M14"/>
    <mergeCell ref="C16:M16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3" tint="-0.249977111117893"/>
  </sheetPr>
  <dimension ref="A1:DG118"/>
  <sheetViews>
    <sheetView tabSelected="1" zoomScale="110" zoomScaleNormal="110" workbookViewId="0">
      <selection activeCell="T26" sqref="T26"/>
    </sheetView>
  </sheetViews>
  <sheetFormatPr defaultRowHeight="15" x14ac:dyDescent="0.25"/>
  <cols>
    <col min="1" max="1" width="4" customWidth="1"/>
    <col min="2" max="2" width="27.140625" customWidth="1"/>
    <col min="3" max="3" width="6.28515625" customWidth="1"/>
    <col min="4" max="7" width="6.85546875" customWidth="1"/>
    <col min="8" max="8" width="7.7109375" customWidth="1"/>
    <col min="9" max="9" width="7.140625" customWidth="1"/>
    <col min="10" max="10" width="7.42578125" customWidth="1"/>
    <col min="11" max="11" width="7.140625" customWidth="1"/>
    <col min="12" max="12" width="7" customWidth="1"/>
    <col min="13" max="17" width="7.42578125" customWidth="1"/>
    <col min="18" max="18" width="7.5703125" customWidth="1"/>
    <col min="19" max="19" width="7.85546875" customWidth="1"/>
    <col min="20" max="20" width="0.140625" customWidth="1"/>
    <col min="21" max="21" width="7.140625" customWidth="1"/>
    <col min="22" max="22" width="7.28515625" customWidth="1"/>
    <col min="23" max="23" width="9" customWidth="1"/>
    <col min="24" max="24" width="9.28515625" style="132" customWidth="1"/>
    <col min="25" max="25" width="5.5703125" style="132" hidden="1" customWidth="1"/>
    <col min="26" max="26" width="3.42578125" style="132" hidden="1" customWidth="1"/>
    <col min="27" max="27" width="4.140625" style="132" hidden="1" customWidth="1"/>
    <col min="28" max="28" width="3.7109375" style="132" hidden="1" customWidth="1"/>
    <col min="29" max="29" width="6.5703125" style="132" hidden="1" customWidth="1"/>
    <col min="30" max="30" width="4.28515625" style="132" hidden="1" customWidth="1"/>
    <col min="31" max="32" width="5.5703125" style="132" hidden="1" customWidth="1"/>
    <col min="33" max="33" width="5.7109375" style="132" hidden="1" customWidth="1"/>
    <col min="34" max="34" width="4.140625" style="132" hidden="1" customWidth="1"/>
    <col min="35" max="35" width="4" style="132" hidden="1" customWidth="1"/>
    <col min="36" max="36" width="5.28515625" style="132" hidden="1" customWidth="1"/>
    <col min="37" max="37" width="3.28515625" style="132" hidden="1" customWidth="1"/>
    <col min="38" max="38" width="5.140625" style="132" hidden="1" customWidth="1"/>
    <col min="39" max="39" width="5.42578125" style="132" hidden="1" customWidth="1"/>
    <col min="40" max="40" width="4.85546875" style="132" hidden="1" customWidth="1"/>
    <col min="41" max="41" width="9.42578125" style="132" hidden="1" customWidth="1"/>
    <col min="42" max="42" width="5.140625" style="132" hidden="1" customWidth="1"/>
    <col min="43" max="43" width="4.85546875" style="132" hidden="1" customWidth="1"/>
    <col min="44" max="44" width="6.140625" style="132" hidden="1" customWidth="1"/>
    <col min="45" max="45" width="7.28515625" style="132" hidden="1" customWidth="1"/>
    <col min="46" max="46" width="5.85546875" style="132" hidden="1" customWidth="1"/>
    <col min="47" max="47" width="8.140625" style="132" hidden="1" customWidth="1"/>
    <col min="48" max="48" width="4.28515625" style="132" hidden="1" customWidth="1"/>
    <col min="49" max="49" width="5.7109375" style="132" hidden="1" customWidth="1"/>
    <col min="50" max="50" width="6.28515625" style="132" hidden="1" customWidth="1"/>
    <col min="51" max="51" width="5.5703125" style="132" hidden="1" customWidth="1"/>
    <col min="52" max="52" width="0.140625" style="132" hidden="1" customWidth="1"/>
    <col min="53" max="53" width="4.42578125" style="132" hidden="1" customWidth="1"/>
    <col min="54" max="54" width="5.140625" style="132" hidden="1" customWidth="1"/>
    <col min="55" max="55" width="6.5703125" style="132" hidden="1" customWidth="1"/>
    <col min="56" max="56" width="5.28515625" style="132" hidden="1" customWidth="1"/>
    <col min="57" max="57" width="4.140625" style="132" hidden="1" customWidth="1"/>
    <col min="58" max="58" width="7.7109375" style="132" hidden="1" customWidth="1"/>
    <col min="59" max="59" width="6.7109375" style="132" hidden="1" customWidth="1"/>
    <col min="60" max="60" width="8.85546875" style="132" hidden="1" customWidth="1"/>
    <col min="61" max="65" width="9.140625" style="132" hidden="1" customWidth="1"/>
    <col min="66" max="66" width="6.7109375" style="132" hidden="1" customWidth="1"/>
    <col min="67" max="67" width="5.85546875" style="132" hidden="1" customWidth="1"/>
    <col min="68" max="68" width="5.5703125" style="132" hidden="1" customWidth="1"/>
    <col min="69" max="69" width="6.85546875" style="132" hidden="1" customWidth="1"/>
    <col min="70" max="70" width="6.5703125" style="132" hidden="1" customWidth="1"/>
    <col min="71" max="71" width="7.28515625" style="132" hidden="1" customWidth="1"/>
    <col min="72" max="72" width="0.140625" style="132" hidden="1" customWidth="1"/>
    <col min="73" max="73" width="8.28515625" style="132" hidden="1" customWidth="1"/>
    <col min="74" max="74" width="4.85546875" style="132" hidden="1" customWidth="1"/>
    <col min="75" max="75" width="8" style="132" hidden="1" customWidth="1"/>
    <col min="76" max="76" width="6" style="132" hidden="1" customWidth="1"/>
    <col min="77" max="77" width="8.42578125" style="132" hidden="1" customWidth="1"/>
    <col min="78" max="78" width="6.7109375" style="132" hidden="1" customWidth="1"/>
    <col min="79" max="79" width="7.28515625" style="132" hidden="1" customWidth="1"/>
    <col min="80" max="80" width="8" style="132" hidden="1" customWidth="1"/>
    <col min="81" max="83" width="9.140625" style="132" hidden="1" customWidth="1"/>
    <col min="84" max="84" width="5.7109375" style="132" hidden="1" customWidth="1"/>
    <col min="85" max="85" width="8.42578125" style="132" hidden="1" customWidth="1"/>
    <col min="86" max="86" width="9.7109375" style="132" hidden="1" customWidth="1"/>
    <col min="87" max="87" width="11.85546875" style="132" hidden="1" customWidth="1"/>
    <col min="88" max="88" width="7.42578125" style="132" hidden="1" customWidth="1"/>
    <col min="89" max="89" width="0.5703125" style="132" hidden="1" customWidth="1"/>
    <col min="90" max="90" width="8.85546875" style="132" hidden="1" customWidth="1"/>
    <col min="91" max="91" width="9.140625" style="132" hidden="1" customWidth="1"/>
    <col min="92" max="92" width="13.28515625" style="132" hidden="1" customWidth="1"/>
    <col min="93" max="93" width="13.140625" style="132" hidden="1" customWidth="1"/>
    <col min="94" max="94" width="12.42578125" style="132" hidden="1" customWidth="1"/>
    <col min="95" max="95" width="14.7109375" style="132" hidden="1" customWidth="1"/>
    <col min="96" max="96" width="16.140625" style="132" hidden="1" customWidth="1"/>
    <col min="97" max="98" width="9.140625" style="132" hidden="1" customWidth="1"/>
    <col min="99" max="99" width="0.140625" style="132" hidden="1" customWidth="1"/>
    <col min="100" max="111" width="9.140625" style="132"/>
  </cols>
  <sheetData>
    <row r="1" spans="1:99" ht="40.5" customHeight="1" x14ac:dyDescent="0.45">
      <c r="A1" s="80"/>
      <c r="B1" s="80"/>
      <c r="C1" s="8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1"/>
      <c r="Y1" s="129"/>
      <c r="Z1" s="129"/>
      <c r="AA1" s="130"/>
      <c r="AB1" s="130"/>
      <c r="AC1" s="130"/>
      <c r="AD1" s="130"/>
      <c r="AE1" s="130"/>
      <c r="AF1" s="130"/>
      <c r="AG1" s="130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1"/>
      <c r="BG1" s="131"/>
      <c r="BH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</row>
    <row r="2" spans="1:99" ht="24.75" customHeight="1" x14ac:dyDescent="0.35">
      <c r="A2" s="80"/>
      <c r="B2" s="80"/>
      <c r="C2" s="80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3"/>
      <c r="Y2" s="133"/>
      <c r="Z2" s="133"/>
      <c r="AA2" s="130"/>
      <c r="AB2" s="130"/>
      <c r="AC2" s="131"/>
      <c r="AD2" s="130"/>
      <c r="AE2" s="130"/>
      <c r="AF2" s="130"/>
      <c r="AG2" s="130"/>
      <c r="AH2" s="131"/>
      <c r="AI2" s="131"/>
      <c r="AJ2" s="130">
        <v>2</v>
      </c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N2" s="131">
        <v>5</v>
      </c>
      <c r="BO2" s="131">
        <v>2</v>
      </c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</row>
    <row r="3" spans="1:99" ht="16.5" customHeight="1" x14ac:dyDescent="0.25">
      <c r="A3" s="80"/>
      <c r="B3" s="80"/>
      <c r="C3" s="80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5"/>
      <c r="Y3" s="130"/>
      <c r="Z3" s="130"/>
      <c r="AA3" s="130"/>
      <c r="AB3" s="130"/>
      <c r="AC3" s="130"/>
      <c r="AD3" s="130"/>
      <c r="AE3" s="130"/>
      <c r="AF3" s="130"/>
      <c r="AG3" s="130"/>
      <c r="AH3" s="131"/>
      <c r="AI3" s="131"/>
      <c r="AJ3" s="131"/>
      <c r="AK3" s="131"/>
      <c r="AL3" s="130">
        <v>3</v>
      </c>
      <c r="AM3" s="131"/>
      <c r="AN3" s="131"/>
      <c r="AO3" s="131"/>
      <c r="AP3" s="130">
        <v>5</v>
      </c>
      <c r="AQ3" s="131"/>
      <c r="AR3" s="131"/>
      <c r="AS3" s="131"/>
      <c r="AT3" s="131"/>
      <c r="AU3" s="131"/>
      <c r="AV3" s="131"/>
      <c r="AW3" s="131"/>
      <c r="AX3" s="130">
        <v>9</v>
      </c>
      <c r="AY3" s="131"/>
      <c r="AZ3" s="131"/>
      <c r="BA3" s="131"/>
      <c r="BB3" s="130">
        <v>11</v>
      </c>
      <c r="BC3" s="131"/>
      <c r="BD3" s="131"/>
      <c r="BE3" s="131"/>
      <c r="BF3" s="130">
        <v>12</v>
      </c>
      <c r="BG3" s="131"/>
      <c r="BH3" s="131"/>
      <c r="BJ3" s="132">
        <v>13</v>
      </c>
      <c r="BN3" s="131"/>
      <c r="BO3" s="131"/>
      <c r="BP3" s="131"/>
      <c r="BQ3" s="131"/>
      <c r="BR3" s="131"/>
      <c r="BS3" s="131"/>
      <c r="BT3" s="131"/>
      <c r="BU3" s="131"/>
      <c r="BV3" s="131"/>
      <c r="BW3" s="131"/>
      <c r="BX3" s="131"/>
      <c r="BY3" s="131"/>
      <c r="BZ3" s="131"/>
      <c r="CA3" s="131"/>
      <c r="CB3" s="131"/>
      <c r="CF3" s="131"/>
      <c r="CG3" s="131"/>
      <c r="CH3" s="131"/>
      <c r="CI3" s="131"/>
      <c r="CJ3" s="131"/>
      <c r="CK3" s="131"/>
      <c r="CL3" s="131"/>
      <c r="CM3" s="131"/>
      <c r="CN3" s="131"/>
      <c r="CO3" s="131"/>
      <c r="CP3" s="131"/>
      <c r="CQ3" s="131"/>
      <c r="CR3" s="131"/>
    </row>
    <row r="4" spans="1:99" ht="23.25" customHeight="1" x14ac:dyDescent="0.25">
      <c r="A4" s="193" t="s">
        <v>0</v>
      </c>
      <c r="B4" s="193" t="s">
        <v>138</v>
      </c>
      <c r="C4" s="37" t="s">
        <v>26</v>
      </c>
      <c r="D4" s="50" t="s">
        <v>13</v>
      </c>
      <c r="E4" s="50" t="s">
        <v>14</v>
      </c>
      <c r="F4" s="50" t="s">
        <v>15</v>
      </c>
      <c r="G4" s="50" t="s">
        <v>16</v>
      </c>
      <c r="H4" s="13" t="s">
        <v>17</v>
      </c>
      <c r="I4" s="50" t="s">
        <v>18</v>
      </c>
      <c r="J4" s="13" t="s">
        <v>19</v>
      </c>
      <c r="K4" s="127" t="s">
        <v>20</v>
      </c>
      <c r="L4" s="13" t="s">
        <v>21</v>
      </c>
      <c r="M4" s="13" t="s">
        <v>22</v>
      </c>
      <c r="N4" s="218" t="s">
        <v>23</v>
      </c>
      <c r="O4" s="219"/>
      <c r="P4" s="218" t="s">
        <v>94</v>
      </c>
      <c r="Q4" s="219"/>
      <c r="R4" s="13" t="s">
        <v>95</v>
      </c>
      <c r="S4" s="13" t="s">
        <v>96</v>
      </c>
      <c r="T4" s="13" t="s">
        <v>24</v>
      </c>
      <c r="U4" s="196" t="s">
        <v>1</v>
      </c>
      <c r="V4" s="196" t="s">
        <v>2</v>
      </c>
      <c r="W4" s="215" t="s">
        <v>25</v>
      </c>
      <c r="X4" s="226" t="s">
        <v>158</v>
      </c>
      <c r="Y4" s="134"/>
      <c r="Z4" s="134"/>
      <c r="AA4" s="130"/>
      <c r="AB4" s="130"/>
      <c r="AC4" s="130"/>
      <c r="AD4" s="130"/>
      <c r="AE4" s="130"/>
      <c r="AF4" s="130"/>
      <c r="AG4" s="130"/>
      <c r="AH4" s="130">
        <v>1</v>
      </c>
      <c r="AI4" s="131"/>
      <c r="AJ4" s="131"/>
      <c r="AK4" s="131"/>
      <c r="AL4" s="131"/>
      <c r="AM4" s="131"/>
      <c r="AN4" s="130">
        <v>4</v>
      </c>
      <c r="AO4" s="131"/>
      <c r="AP4" s="131"/>
      <c r="AQ4" s="131"/>
      <c r="AR4" s="131">
        <v>6</v>
      </c>
      <c r="AS4" s="131"/>
      <c r="AT4" s="130">
        <v>7</v>
      </c>
      <c r="AU4" s="131"/>
      <c r="AV4" s="131">
        <v>8</v>
      </c>
      <c r="AW4" s="131"/>
      <c r="AX4" s="131"/>
      <c r="AY4" s="131"/>
      <c r="AZ4" s="130">
        <v>10</v>
      </c>
      <c r="BA4" s="131"/>
      <c r="BB4" s="131"/>
      <c r="BC4" s="131"/>
      <c r="BD4" s="130">
        <v>11</v>
      </c>
      <c r="BE4" s="131"/>
      <c r="BF4" s="131"/>
      <c r="BG4" s="131"/>
      <c r="BH4" s="131">
        <v>12</v>
      </c>
      <c r="BL4" s="132">
        <v>14</v>
      </c>
      <c r="BN4" s="131"/>
      <c r="BO4" s="131"/>
      <c r="BP4" s="131"/>
      <c r="BQ4" s="131"/>
      <c r="BR4" s="131"/>
      <c r="BS4" s="131"/>
      <c r="BT4" s="131"/>
      <c r="BU4" s="131"/>
      <c r="BV4" s="131"/>
      <c r="BW4" s="131"/>
      <c r="BX4" s="131"/>
      <c r="BY4" s="131"/>
      <c r="BZ4" s="131"/>
      <c r="CA4" s="131"/>
      <c r="CB4" s="131"/>
      <c r="CF4" s="131"/>
      <c r="CG4" s="131"/>
      <c r="CH4" s="131"/>
      <c r="CI4" s="131"/>
      <c r="CJ4" s="131"/>
      <c r="CK4" s="131"/>
      <c r="CL4" s="131"/>
      <c r="CM4" s="131"/>
      <c r="CN4" s="131"/>
      <c r="CO4" s="131"/>
      <c r="CP4" s="131"/>
      <c r="CQ4" s="131"/>
      <c r="CR4" s="131"/>
    </row>
    <row r="5" spans="1:99" ht="216" hidden="1" customHeight="1" x14ac:dyDescent="0.25">
      <c r="A5" s="194"/>
      <c r="B5" s="194"/>
      <c r="C5" s="32"/>
      <c r="D5" s="14" t="s">
        <v>155</v>
      </c>
      <c r="E5" s="14" t="s">
        <v>156</v>
      </c>
      <c r="F5" s="14" t="s">
        <v>157</v>
      </c>
      <c r="G5" s="14" t="s">
        <v>97</v>
      </c>
      <c r="H5" s="14" t="s">
        <v>98</v>
      </c>
      <c r="I5" s="14" t="s">
        <v>161</v>
      </c>
      <c r="J5" s="14" t="s">
        <v>162</v>
      </c>
      <c r="K5" s="14" t="s">
        <v>163</v>
      </c>
      <c r="L5" s="14" t="s">
        <v>99</v>
      </c>
      <c r="M5" s="14" t="s">
        <v>100</v>
      </c>
      <c r="N5" s="14" t="s">
        <v>101</v>
      </c>
      <c r="O5" s="14" t="s">
        <v>101</v>
      </c>
      <c r="P5" s="14" t="s">
        <v>102</v>
      </c>
      <c r="Q5" s="14" t="s">
        <v>103</v>
      </c>
      <c r="R5" s="14" t="s">
        <v>104</v>
      </c>
      <c r="S5" s="14" t="s">
        <v>105</v>
      </c>
      <c r="T5" s="14" t="s">
        <v>12</v>
      </c>
      <c r="U5" s="197"/>
      <c r="V5" s="198"/>
      <c r="W5" s="216"/>
      <c r="X5" s="227"/>
      <c r="Y5" s="134"/>
      <c r="Z5" s="134"/>
      <c r="AA5" s="130"/>
      <c r="AB5" s="130"/>
      <c r="AC5" s="130"/>
      <c r="AD5" s="130"/>
      <c r="AE5" s="130"/>
      <c r="AF5" s="130"/>
      <c r="AG5" s="130"/>
      <c r="AH5" s="131">
        <v>5</v>
      </c>
      <c r="AI5" s="131">
        <v>2</v>
      </c>
      <c r="AJ5" s="131">
        <v>5</v>
      </c>
      <c r="AK5" s="131">
        <v>2</v>
      </c>
      <c r="AL5" s="131">
        <v>5</v>
      </c>
      <c r="AM5" s="131">
        <v>2</v>
      </c>
      <c r="AN5" s="131">
        <v>5</v>
      </c>
      <c r="AO5" s="131">
        <v>2</v>
      </c>
      <c r="AP5" s="131">
        <v>5</v>
      </c>
      <c r="AQ5" s="131">
        <v>2</v>
      </c>
      <c r="AR5" s="131">
        <v>5</v>
      </c>
      <c r="AS5" s="131">
        <v>2</v>
      </c>
      <c r="AT5" s="131">
        <v>5</v>
      </c>
      <c r="AU5" s="131">
        <v>2</v>
      </c>
      <c r="AV5" s="131">
        <v>5</v>
      </c>
      <c r="AW5" s="131">
        <v>2</v>
      </c>
      <c r="AX5" s="131">
        <v>5</v>
      </c>
      <c r="AY5" s="131">
        <v>2</v>
      </c>
      <c r="AZ5" s="131">
        <v>5</v>
      </c>
      <c r="BA5" s="131">
        <v>2</v>
      </c>
      <c r="BB5" s="131">
        <v>5</v>
      </c>
      <c r="BC5" s="131">
        <v>2</v>
      </c>
      <c r="BD5" s="131">
        <v>5</v>
      </c>
      <c r="BE5" s="131">
        <v>2</v>
      </c>
      <c r="BF5" s="131">
        <v>5</v>
      </c>
      <c r="BG5" s="131">
        <v>2</v>
      </c>
      <c r="BH5" s="131">
        <v>5</v>
      </c>
      <c r="BI5" s="132">
        <v>2</v>
      </c>
      <c r="BJ5" s="132">
        <v>5</v>
      </c>
      <c r="BK5" s="132">
        <v>2</v>
      </c>
      <c r="BL5" s="132">
        <v>5</v>
      </c>
      <c r="BM5" s="132">
        <v>2</v>
      </c>
      <c r="BN5" s="131"/>
      <c r="BO5" s="131"/>
      <c r="BP5" s="131"/>
      <c r="BQ5" s="135" t="s">
        <v>79</v>
      </c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F5" s="135" t="s">
        <v>83</v>
      </c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</row>
    <row r="6" spans="1:99" ht="19.5" customHeight="1" x14ac:dyDescent="0.25">
      <c r="A6" s="195"/>
      <c r="B6" s="195"/>
      <c r="C6" s="37" t="s">
        <v>50</v>
      </c>
      <c r="D6" s="115">
        <v>1</v>
      </c>
      <c r="E6" s="115">
        <v>1</v>
      </c>
      <c r="F6" s="115">
        <v>1</v>
      </c>
      <c r="G6" s="115">
        <v>1</v>
      </c>
      <c r="H6" s="115">
        <v>1</v>
      </c>
      <c r="I6" s="115">
        <v>2</v>
      </c>
      <c r="J6" s="115">
        <v>1</v>
      </c>
      <c r="K6" s="115">
        <v>1</v>
      </c>
      <c r="L6" s="115">
        <v>2</v>
      </c>
      <c r="M6" s="115">
        <v>2</v>
      </c>
      <c r="N6" s="115">
        <v>1</v>
      </c>
      <c r="O6" s="115">
        <v>1</v>
      </c>
      <c r="P6" s="115">
        <v>1</v>
      </c>
      <c r="Q6" s="115">
        <v>1</v>
      </c>
      <c r="R6" s="115">
        <v>1</v>
      </c>
      <c r="S6" s="115">
        <v>2</v>
      </c>
      <c r="T6" s="20">
        <v>3</v>
      </c>
      <c r="U6" s="198"/>
      <c r="V6" s="33">
        <f>SUM(D6:S6)</f>
        <v>20</v>
      </c>
      <c r="W6" s="217"/>
      <c r="X6" s="228"/>
      <c r="Y6" s="134" t="s">
        <v>2</v>
      </c>
      <c r="Z6" s="134" t="s">
        <v>30</v>
      </c>
      <c r="AA6" s="130">
        <v>20</v>
      </c>
      <c r="AB6" s="130" t="s">
        <v>49</v>
      </c>
      <c r="AC6" s="130">
        <v>5</v>
      </c>
      <c r="AD6" s="136">
        <v>4</v>
      </c>
      <c r="AE6" s="130">
        <v>3</v>
      </c>
      <c r="AF6" s="130">
        <v>2</v>
      </c>
      <c r="AG6" s="130" t="s">
        <v>49</v>
      </c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N6" s="131"/>
      <c r="BO6" s="131"/>
      <c r="BP6" s="131">
        <v>1</v>
      </c>
      <c r="BQ6" s="131">
        <v>2</v>
      </c>
      <c r="BR6" s="131">
        <v>3</v>
      </c>
      <c r="BS6" s="131">
        <v>4</v>
      </c>
      <c r="BT6" s="131">
        <v>5</v>
      </c>
      <c r="BU6" s="131">
        <v>6</v>
      </c>
      <c r="BV6" s="131">
        <v>7</v>
      </c>
      <c r="BW6" s="131">
        <v>8</v>
      </c>
      <c r="BX6" s="131">
        <v>9</v>
      </c>
      <c r="BY6" s="131">
        <v>10</v>
      </c>
      <c r="BZ6" s="143">
        <v>11</v>
      </c>
      <c r="CA6" s="143">
        <v>11</v>
      </c>
      <c r="CB6" s="131">
        <v>12</v>
      </c>
      <c r="CC6" s="132">
        <v>12</v>
      </c>
      <c r="CD6" s="132">
        <v>13</v>
      </c>
      <c r="CE6" s="132">
        <v>14</v>
      </c>
      <c r="CF6" s="131">
        <v>1</v>
      </c>
      <c r="CG6" s="131">
        <v>2</v>
      </c>
      <c r="CH6" s="131">
        <v>3</v>
      </c>
      <c r="CI6" s="131">
        <v>4</v>
      </c>
      <c r="CJ6" s="131">
        <v>5</v>
      </c>
      <c r="CK6" s="131">
        <v>6</v>
      </c>
      <c r="CL6" s="131">
        <v>7</v>
      </c>
      <c r="CM6" s="131">
        <v>8</v>
      </c>
      <c r="CN6" s="131">
        <v>9</v>
      </c>
      <c r="CO6" s="131">
        <v>10</v>
      </c>
      <c r="CP6" s="131">
        <v>11</v>
      </c>
      <c r="CQ6" s="131">
        <v>11</v>
      </c>
      <c r="CR6" s="131">
        <v>12</v>
      </c>
      <c r="CS6" s="131">
        <v>12</v>
      </c>
      <c r="CT6" s="132">
        <v>13</v>
      </c>
      <c r="CU6" s="132">
        <v>14</v>
      </c>
    </row>
    <row r="7" spans="1:99" ht="15.75" x14ac:dyDescent="0.25">
      <c r="A7" s="114">
        <v>1</v>
      </c>
      <c r="B7" s="111" t="str">
        <f>'список класса'!B7</f>
        <v>Агабалян Гарик</v>
      </c>
      <c r="C7" s="73">
        <v>1</v>
      </c>
      <c r="D7" s="113">
        <v>0</v>
      </c>
      <c r="E7" s="113">
        <v>1</v>
      </c>
      <c r="F7" s="113">
        <v>0</v>
      </c>
      <c r="G7" s="113">
        <v>0</v>
      </c>
      <c r="H7" s="113">
        <v>1</v>
      </c>
      <c r="I7" s="113">
        <v>0</v>
      </c>
      <c r="J7" s="113">
        <v>0</v>
      </c>
      <c r="K7" s="113">
        <v>0</v>
      </c>
      <c r="L7" s="113">
        <v>2</v>
      </c>
      <c r="M7" s="113">
        <v>0</v>
      </c>
      <c r="N7" s="113">
        <v>1</v>
      </c>
      <c r="O7" s="113">
        <v>1</v>
      </c>
      <c r="P7" s="113">
        <v>1</v>
      </c>
      <c r="Q7" s="113">
        <v>1</v>
      </c>
      <c r="R7" s="113">
        <v>0</v>
      </c>
      <c r="S7" s="113">
        <v>0</v>
      </c>
      <c r="T7" s="113">
        <v>1</v>
      </c>
      <c r="U7" s="11">
        <f t="shared" ref="U7:U39" si="0">IF(C7="","-",IF(C7="н","-",SUM(D7:S7)))</f>
        <v>8</v>
      </c>
      <c r="V7" s="12" t="str">
        <f>IF(U7=20,"+","-")</f>
        <v>-</v>
      </c>
      <c r="W7" s="128">
        <f>IF(C7="н","н",IF(U7=0,"",IF(U7&lt;=6,2,IF(AND(U7&gt;=7,U7&lt;=10),3,IF(AND(U7&gt;=11,U7&lt;=14),4,IF(AND(U7&gt;=15,U7&lt;=20),5,""))))))</f>
        <v>3</v>
      </c>
      <c r="X7" s="137" t="str">
        <f>IF(AND(U7&gt;=19,U7&lt;=20),5,"")</f>
        <v/>
      </c>
      <c r="Y7" s="137" t="str">
        <f t="shared" ref="Y7:Y39" si="1">IF(U7=$V$43,CONCATENATE(B7,","),"")</f>
        <v/>
      </c>
      <c r="Z7" s="137" t="str">
        <f t="shared" ref="Z7:Z39" si="2">IF(U7=$V$44,CONCATENATE(B7,","),"")</f>
        <v/>
      </c>
      <c r="AA7" s="130" t="str">
        <f>IF(U7=20,CONCATENATE(B7,","),"")</f>
        <v/>
      </c>
      <c r="AB7" s="130" t="str">
        <f t="shared" ref="AB7:AB39" si="3">IF(C7="н",CONCATENATE(B7,","),"")</f>
        <v/>
      </c>
      <c r="AC7" s="130" t="str">
        <f t="shared" ref="AC7:AC39" si="4">IF(W7=5,CONCATENATE(B7,","),"")</f>
        <v/>
      </c>
      <c r="AD7" s="130" t="str">
        <f t="shared" ref="AD7:AD37" si="5">IF(W7=4,CONCATENATE(B7,","),"")</f>
        <v/>
      </c>
      <c r="AE7" s="130" t="str">
        <f t="shared" ref="AE7:AE38" si="6">IF(W7=3,CONCATENATE(B7,","),"")</f>
        <v>Агабалян Гарик,</v>
      </c>
      <c r="AF7" s="130" t="str">
        <f t="shared" ref="AF7:AF38" si="7">IF(W7=2,CONCATENATE(B7,","),"")</f>
        <v/>
      </c>
      <c r="AG7" s="130" t="str">
        <f t="shared" ref="AG7:AG38" si="8">IF(C7="н",CONCATENATE(B7,","),"")</f>
        <v/>
      </c>
      <c r="AH7" s="131" t="str">
        <f t="shared" ref="AH7:AH39" si="9">IF(C7="н","",IF(C7="","",IF(D7=1,CONCATENATE($D$5,";"),"")))</f>
        <v/>
      </c>
      <c r="AI7" s="131" t="str">
        <f t="shared" ref="AI7:AI39" si="10">IF(C7="н","",IF(C7="","",IF(D7=0,CONCATENATE($D$5,";"),"")))</f>
        <v>умение владеть понятием  «делимость  чисел»;</v>
      </c>
      <c r="AJ7" s="131" t="str">
        <f>IF(C7="н","",IF(C7="","",IF(E7=1,CONCATENATE($E$5,";"),"")))</f>
        <v>умение владеть понятием   «обыкновенная дробь»;</v>
      </c>
      <c r="AK7" s="131" t="str">
        <f>IF(C7="н","",IF(C7="","",IF(E7=0,CONCATENATE($E$5,";"),"")))</f>
        <v/>
      </c>
      <c r="AL7" s="131" t="str">
        <f>IF(C7="н","",IF(C7="","",IF(F7=1,CONCATENATE($F$5,";"),"")))</f>
        <v/>
      </c>
      <c r="AM7" s="131" t="str">
        <f>IF(C7="н","",IF(C7="","",IF(F7=0,CONCATENATE($F$5,";"),"")))</f>
        <v>умение владеть понятием «десятичная дробь»;</v>
      </c>
      <c r="AN7" s="131" t="str">
        <f>IF(C7="н","",IF(C7="","",IF(G7=1,CONCATENATE($G$5,";"),"")))</f>
        <v/>
      </c>
      <c r="AO7" s="131" t="str">
        <f>IF(C7="н","",IF(C7="","",IF(G7=2,CONCATENATE($G$5,";"),"")))</f>
        <v/>
      </c>
      <c r="AP7" s="131" t="str">
        <f>IF(C7="н","",IF(C7="","",IF(H7=1,CONCATENATE($H$5,";"),"")))</f>
        <v>умение  находить  неизвестный  компонент арифметического действия;</v>
      </c>
      <c r="AQ7" s="131" t="str">
        <f>IF(C7="н","",IF(C7="","",IF(H7=0,CONCATENATE($H$5,";"),"")))</f>
        <v/>
      </c>
      <c r="AR7" s="131" t="str">
        <f>IF(C7="н","",IF(C7="","",IF(I7=2,CONCATENATE($I$5,";"),"")))</f>
        <v/>
      </c>
      <c r="AS7" s="131" t="str">
        <f>IF(C7="н","",IF(C7="","",IF(I7=0,CONCATENATE($I$5,";"),"")))</f>
        <v>умения  решать  текстовые  задачи  на 
движение, работу;</v>
      </c>
      <c r="AT7" s="131" t="str">
        <f>IF(C7="н","",IF(C7="","",IF(J7=1,CONCATENATE($J$5,";"),"")))</f>
        <v/>
      </c>
      <c r="AU7" s="131" t="str">
        <f>IF(C7="н","",IF(C7="","",IF(J7=0,CONCATENATE($J$5,";"),"")))</f>
        <v>умения  решать  текстовые  задачи практического содержания;</v>
      </c>
      <c r="AV7" s="131" t="str">
        <f>IF(C7="н","",IF(C7="","",IF(K7=1,CONCATENATE($K$5,";"),"")))</f>
        <v/>
      </c>
      <c r="AW7" s="131" t="str">
        <f>IF(C7="н","",IF(C7="","",IF(K7=0,CONCATENATE($K$5,";"),"")))</f>
        <v>умения  решать  текстовые  задачи  на проценты ;</v>
      </c>
      <c r="AX7" s="131" t="str">
        <f>IF(C7="н","",IF(C7="","",IF(L7=2,CONCATENATE($L$5,";"),"")))</f>
        <v>умение  находить  значение  арифметического выражения с натуральными числами, содержащего скобки;</v>
      </c>
      <c r="AY7" s="131" t="str">
        <f>IF(C7="н","",IF(C7="","",IF(L7=0,CONCATENATE($L$5,";"),"")))</f>
        <v/>
      </c>
      <c r="AZ7" s="131" t="str">
        <f>IF(C7="н","",IF(C7="","",IF(M7=2,CONCATENATE($M$5,";"),"")))</f>
        <v/>
      </c>
      <c r="BA7" s="131" t="str">
        <f>IF(C7="н","",IF(C7="","",IF(M7=0,CONCATENATE($M$5,";"),"")))</f>
        <v>умение применять полученные знания для решения задач практического характера;</v>
      </c>
      <c r="BB7" s="131" t="str">
        <f>IF(C7="н","",IF(C7="","",IF(N7=1,CONCATENATE($N$5,";"),"")))</f>
        <v>умение  извлекать  информацию,представленную в таблицах, на диаграммах ;</v>
      </c>
      <c r="BC7" s="131" t="str">
        <f>IF(C7="н","",IF(C7="","",IF(N7=0,CONCATENATE($N$5,";"),"")))</f>
        <v/>
      </c>
      <c r="BD7" s="131" t="str">
        <f>IF(C7="н","",IF(C7="","",IF(O7=1,CONCATENATE($O$5,";"),"")))</f>
        <v>умение  извлекать  информацию,представленную в таблицах, на диаграммах ;</v>
      </c>
      <c r="BE7" s="131" t="str">
        <f>IF(C7="н","",IF(C7="","",IF(O7=0,CONCATENATE($O$5,";"),"")))</f>
        <v/>
      </c>
      <c r="BF7" s="131" t="str">
        <f>IF(C7="н","",IF(C7="","",IF(P7=1,CONCATENATE($P$5,";"),"")))</f>
        <v>умение  применять  геометрические представления при решении практических задач;</v>
      </c>
      <c r="BG7" s="131" t="str">
        <f>IF(C7="н","",IF(C7="","",IF(P7=0,CONCATENATE($P$5,";"),"")))</f>
        <v/>
      </c>
      <c r="BH7" s="131" t="str">
        <f>IF(C7="н","",IF(C7="","",IF(Q7=1,CONCATENATE($Q$5,";"),"")))</f>
        <v>умение  применять навыки геометрических построений;</v>
      </c>
      <c r="BI7" s="132" t="str">
        <f>IF(C7="н","",IF(C7="","",IF(Q7=0,CONCATENATE($Q$5,";"),"")))</f>
        <v/>
      </c>
      <c r="BJ7" s="132" t="str">
        <f>IF(C7="н","",IF(C7="","",IF(R7=1,CONCATENATE($R$5,";"),"")))</f>
        <v/>
      </c>
      <c r="BK7" s="132" t="str">
        <f>IF(C7="н","",IF(C7="","",IF(R7=0,CONCATENATE($R$5,";"),"")))</f>
        <v>развитие пространственных представлений;</v>
      </c>
      <c r="BL7" s="132" t="str">
        <f>IF(C7="н","",IF(C7="","",IF(S7=1,CONCATENATE($S$5,";"),"")))</f>
        <v/>
      </c>
      <c r="BM7" s="132" t="str">
        <f>IF(C7="н","",IF(C7="","",IF(S7=0,CONCATENATE($S$5,";"),"")))</f>
        <v>Умение  проводить  логические  обоснования,  доказательства  математических утверждений ;</v>
      </c>
      <c r="BN7" s="131" t="str">
        <f>CONCATENATE(AH7,AJ7,AL7,AN7,AP7,AR7,AT7,AV7,AX7,AZ7,BB7,BD7,BF7,BH7,BJ7,BL7)</f>
        <v>умение владеть понятием   «обыкновенная дробь»;умение  находить  неизвестный  компонент арифметического действия;умение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BO7" s="131" t="str">
        <f>CONCATENATE(AI7,AK7,AM7,AO7,AQ7,AS7,AU7,AW7,AY7,BA7,BC7,BE7,BG7,BI7,BK7,BM7)</f>
        <v>умение владеть понятием  «делимость  чисел»;умение владеть понятием «десятичная дробь»;умения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применять полученные знания для решения задач практического характера;развитие пространственных представлений;Умение  проводить  логические  обоснования,  доказательства  математических утверждений ;</v>
      </c>
      <c r="BP7" s="131" t="str">
        <f>IF(W7="","",IF(W7="н","",IF(D7=0,CONCATENATE(B7,","),"")))</f>
        <v>Агабалян Гарик,</v>
      </c>
      <c r="BQ7" s="131" t="str">
        <f>IF(W7="","",IF(W7="н","",IF(E7=0,CONCATENATE(B7,","),"")))</f>
        <v/>
      </c>
      <c r="BR7" s="131" t="str">
        <f>IF(W7="","",IF(W7="н","",IF(F7=0,CONCATENATE(B7,","),"")))</f>
        <v>Агабалян Гарик,</v>
      </c>
      <c r="BS7" s="131" t="str">
        <f>IF(W7="","",IF(W7="н","",IF(G7=0,CONCATENATE(B7,","),"")))</f>
        <v>Агабалян Гарик,</v>
      </c>
      <c r="BT7" s="131" t="str">
        <f>IF(W7="","",IF(W7="н","",IF(H7=0,CONCATENATE(B7,","),"")))</f>
        <v/>
      </c>
      <c r="BU7" s="131" t="str">
        <f>IF(W7="","",IF(W7="н","",IF(I7=0,CONCATENATE(B7,","),"")))</f>
        <v>Агабалян Гарик,</v>
      </c>
      <c r="BV7" s="131" t="str">
        <f>IF(W7="","",IF(W7="н","",IF(J7=0,CONCATENATE(B7,","),"")))</f>
        <v>Агабалян Гарик,</v>
      </c>
      <c r="BW7" s="131" t="str">
        <f>IF(W7="","",IF(W7="н","",IF(K7=0,CONCATENATE(B7,","),"")))</f>
        <v>Агабалян Гарик,</v>
      </c>
      <c r="BX7" s="131" t="str">
        <f>IF(W7="","",IF(W7="н","",IF(L7=0,CONCATENATE(B7,","),"")))</f>
        <v/>
      </c>
      <c r="BY7" s="131" t="str">
        <f>IF(W7="","",IF(W7="н","",IF(M7=0,CONCATENATE(B7,","),"")))</f>
        <v>Агабалян Гарик,</v>
      </c>
      <c r="BZ7" s="131" t="str">
        <f>IF(W7="","",IF(W7="н","",IF(N7=0,CONCATENATE(B7,","),"")))</f>
        <v/>
      </c>
      <c r="CA7" s="131" t="str">
        <f>IF(W7="","",IF(W7="н","",IF(O7=0,CONCATENATE(B7,","),"")))</f>
        <v/>
      </c>
      <c r="CB7" s="131" t="str">
        <f>IF(W7="","",IF(W7="н","",IF(P7=0,CONCATENATE(B7,","),"")))</f>
        <v/>
      </c>
      <c r="CC7" s="132" t="str">
        <f>IF(W7="","",IF(W7="н","",IF(Q7=0,CONCATENATE(B7,","),"")))</f>
        <v/>
      </c>
      <c r="CD7" s="132" t="str">
        <f>IF(W7="","",IF(W7="н","",IF(R7=0,CONCATENATE(B7,","),"")))</f>
        <v>Агабалян Гарик,</v>
      </c>
      <c r="CE7" s="132" t="str">
        <f>IF(W7="","",IF(W7="н","",IF(S7=0,CONCATENATE(B7,","),"")))</f>
        <v>Агабалян Гарик,</v>
      </c>
      <c r="CF7" s="131" t="str">
        <f>IF(W7="","",IF(W7="н","",IF(D7=1,CONCATENATE(B7,","),"")))</f>
        <v/>
      </c>
      <c r="CG7" s="131" t="str">
        <f>IF(W7="","",IF(W7="н","",IF(E7=1,CONCATENATE(B7,","),"")))</f>
        <v>Агабалян Гарик,</v>
      </c>
      <c r="CH7" s="131" t="str">
        <f>IF(W7="","",IF(W7="н","",IF(F7=1,CONCATENATE(B7,","),"")))</f>
        <v/>
      </c>
      <c r="CI7" s="131" t="str">
        <f>IF(W7="","",IF(W7="н","",IF(G7=1,CONCATENATE(B7,","),"")))</f>
        <v/>
      </c>
      <c r="CJ7" s="131" t="str">
        <f>IF(W7="","",IF(W7="н","",IF(H7=1,CONCATENATE(B7,","),"")))</f>
        <v>Агабалян Гарик,</v>
      </c>
      <c r="CK7" s="131" t="str">
        <f>IF(W7="","",IF(W7="н","",IF(I7=2,CONCATENATE(B7,","),"")))</f>
        <v/>
      </c>
      <c r="CL7" s="131" t="str">
        <f>IF(W7="","",IF(W7="н","",IF(J7=1,CONCATENATE(B7,","),"")))</f>
        <v/>
      </c>
      <c r="CM7" s="131" t="str">
        <f>IF(W7="","",IF(W7="н","",IF(K7=1,CONCATENATE(B7,","),"")))</f>
        <v/>
      </c>
      <c r="CN7" s="131" t="str">
        <f>IF(W7="","",IF(W7="н","",IF(L7=2,CONCATENATE(B7,","),"")))</f>
        <v>Агабалян Гарик,</v>
      </c>
      <c r="CO7" s="131" t="str">
        <f>IF(W7="","",IF(W7="н","",IF(M7=2,CONCATENATE(B7,","),"")))</f>
        <v/>
      </c>
      <c r="CP7" s="131" t="str">
        <f>IF(W7="","",IF(W7="н","",IF(N7=1,CONCATENATE(B7,","),"")))</f>
        <v>Агабалян Гарик,</v>
      </c>
      <c r="CQ7" s="131" t="str">
        <f>IF(W7="","",IF(W7="н","",IF(O7=1,CONCATENATE(B7,","),"")))</f>
        <v>Агабалян Гарик,</v>
      </c>
      <c r="CR7" s="131" t="str">
        <f>IF(W7="","",IF(W7="н","",IF(P7=1,CONCATENATE(B7,","),"")))</f>
        <v>Агабалян Гарик,</v>
      </c>
      <c r="CS7" s="132" t="str">
        <f>IF(W7="","",IF(W7="н","",IF(Q7=1,CONCATENATE(B7,","),"")))</f>
        <v>Агабалян Гарик,</v>
      </c>
      <c r="CT7" s="132" t="str">
        <f>IF(W7="","",IF(W7="н","",IF(R7=1,CONCATENATE(B7,","),"")))</f>
        <v/>
      </c>
      <c r="CU7" s="132" t="str">
        <f>IF(W7="","",IF(W7="н","",IF(S7=2,CONCATENATE(B7,","),"")))</f>
        <v/>
      </c>
    </row>
    <row r="8" spans="1:99" ht="15.75" x14ac:dyDescent="0.25">
      <c r="A8" s="114">
        <v>2</v>
      </c>
      <c r="B8" s="111" t="str">
        <f>'список класса'!B8</f>
        <v>Барабанов Михаил</v>
      </c>
      <c r="C8" s="73" t="s">
        <v>49</v>
      </c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31">
        <v>0</v>
      </c>
      <c r="U8" s="11" t="str">
        <f>IF(C8="","-",IF(C8="н","-",SUM(D8:S8)))</f>
        <v>-</v>
      </c>
      <c r="V8" s="12" t="str">
        <f t="shared" ref="V8:V39" si="11">IF(U8=20,"+","-")</f>
        <v>-</v>
      </c>
      <c r="W8" s="128" t="str">
        <f>IF(C8="н","н",IF(U8=0,"",IF(U8&lt;=6,2,IF(AND(U8&gt;=7,U8&lt;=10),3,IF(AND(U8&gt;=11,U8&lt;=14),4,IF(AND(U8&gt;=15,U8&lt;=20),5,""))))))</f>
        <v>н</v>
      </c>
      <c r="X8" s="137" t="str">
        <f t="shared" ref="X8:X39" si="12">IF(AND(U8&gt;=19,U8&lt;=20),5,"")</f>
        <v/>
      </c>
      <c r="Y8" s="137" t="str">
        <f t="shared" si="1"/>
        <v/>
      </c>
      <c r="Z8" s="137" t="str">
        <f t="shared" si="2"/>
        <v/>
      </c>
      <c r="AA8" s="130" t="str">
        <f t="shared" ref="AA8:AA39" si="13">IF(U8=20,CONCATENATE(B8,","),"")</f>
        <v/>
      </c>
      <c r="AB8" s="130" t="str">
        <f>IF(C8="н",CONCATENATE(B8,","),"")</f>
        <v>Барабанов Михаил,</v>
      </c>
      <c r="AC8" s="130" t="str">
        <f t="shared" si="4"/>
        <v/>
      </c>
      <c r="AD8" s="130" t="str">
        <f t="shared" si="5"/>
        <v/>
      </c>
      <c r="AE8" s="130" t="str">
        <f t="shared" si="6"/>
        <v/>
      </c>
      <c r="AF8" s="130" t="str">
        <f t="shared" si="7"/>
        <v/>
      </c>
      <c r="AG8" s="130" t="str">
        <f>IF(C8="н",CONCATENATE(B8,","),"")</f>
        <v>Барабанов Михаил,</v>
      </c>
      <c r="AH8" s="131" t="str">
        <f>IF(C8="н","",IF(C8="","",IF(D8=1,CONCATENATE($D$5,";"),"")))</f>
        <v/>
      </c>
      <c r="AI8" s="131" t="str">
        <f>IF(C8="н","",IF(C8="","",IF(D8=0,CONCATENATE($D$5,";"),"")))</f>
        <v/>
      </c>
      <c r="AJ8" s="131" t="str">
        <f>IF(C8="н","",IF(C8="","",IF(E8=1,CONCATENATE($E$5,";"),"")))</f>
        <v/>
      </c>
      <c r="AK8" s="131" t="str">
        <f>IF(C8="н","",IF(C8="","",IF(E8=0,CONCATENATE($E$5,";"),"")))</f>
        <v/>
      </c>
      <c r="AL8" s="131" t="str">
        <f>IF(C8="н","",IF(C8="","",IF(F8=1,CONCATENATE($F$5,";"),"")))</f>
        <v/>
      </c>
      <c r="AM8" s="131" t="str">
        <f>IF(C8="н","",IF(C8="","",IF(F8=0,CONCATENATE($F$5,";"),"")))</f>
        <v/>
      </c>
      <c r="AN8" s="131" t="str">
        <f>IF(C8="н","",IF(C8="","",IF(G8=1,CONCATENATE($G$5,";"),"")))</f>
        <v/>
      </c>
      <c r="AO8" s="131" t="str">
        <f>IF(C8="н","",IF(C8="","",IF(G8=2,CONCATENATE($G$5,";"),"")))</f>
        <v/>
      </c>
      <c r="AP8" s="131" t="str">
        <f>IF(C8="н","",IF(C8="","",IF(H8=1,CONCATENATE($H$5,";"),"")))</f>
        <v/>
      </c>
      <c r="AQ8" s="131" t="str">
        <f>IF(C8="н","",IF(C8="","",IF(H8=0,CONCATENATE($H$5,";"),"")))</f>
        <v/>
      </c>
      <c r="AR8" s="131" t="str">
        <f>IF(C8="н","",IF(C8="","",IF(I8=2,CONCATENATE($I$5,";"),"")))</f>
        <v/>
      </c>
      <c r="AS8" s="131" t="str">
        <f>IF(C8="н","",IF(C8="","",IF(I8=0,CONCATENATE($I$5,";"),"")))</f>
        <v/>
      </c>
      <c r="AT8" s="131" t="str">
        <f>IF(C8="н","",IF(C8="","",IF(J8=1,CONCATENATE($J$5,";"),"")))</f>
        <v/>
      </c>
      <c r="AU8" s="131" t="str">
        <f>IF(C8="н","",IF(C8="","",IF(J8=0,CONCATENATE($J$5,";"),"")))</f>
        <v/>
      </c>
      <c r="AV8" s="131" t="str">
        <f>IF(C8="н","",IF(C8="","",IF(K8=1,CONCATENATE($K$5,";"),"")))</f>
        <v/>
      </c>
      <c r="AW8" s="131" t="str">
        <f>IF(C8="н","",IF(C8="","",IF(K8=0,CONCATENATE($K$5,";"),"")))</f>
        <v/>
      </c>
      <c r="AX8" s="131" t="str">
        <f>IF(C8="н","",IF(C8="","",IF(L8=2,CONCATENATE($L$5,";"),"")))</f>
        <v/>
      </c>
      <c r="AY8" s="131" t="str">
        <f>IF(C8="н","",IF(C8="","",IF(L8=0,CONCATENATE($L$5,";"),"")))</f>
        <v/>
      </c>
      <c r="AZ8" s="131" t="str">
        <f>IF(C8="н","",IF(C8="","",IF(M8=2,CONCATENATE($M$5,";"),"")))</f>
        <v/>
      </c>
      <c r="BA8" s="131" t="str">
        <f>IF(C8="н","",IF(C8="","",IF(M8=0,CONCATENATE($M$5,";"),"")))</f>
        <v/>
      </c>
      <c r="BB8" s="131" t="str">
        <f>IF(C8="н","",IF(C8="","",IF(N8=1,CONCATENATE($N$5,";"),"")))</f>
        <v/>
      </c>
      <c r="BC8" s="131" t="str">
        <f>IF(C8="н","",IF(C8="","",IF(N8=0,CONCATENATE($N$5,";"),"")))</f>
        <v/>
      </c>
      <c r="BD8" s="131" t="str">
        <f>IF(C8="н","",IF(C8="","",IF(O8=1,CONCATENATE($O$5,";"),"")))</f>
        <v/>
      </c>
      <c r="BE8" s="131" t="str">
        <f>IF(C8="н","",IF(C8="","",IF(O8=0,CONCATENATE($O$5,";"),"")))</f>
        <v/>
      </c>
      <c r="BF8" s="131" t="str">
        <f>IF(C8="н","",IF(C8="","",IF(P8=1,CONCATENATE($P$5,";"),"")))</f>
        <v/>
      </c>
      <c r="BG8" s="131" t="str">
        <f>IF(C8="н","",IF(C8="","",IF(P8=0,CONCATENATE($P$5,";"),"")))</f>
        <v/>
      </c>
      <c r="BH8" s="131" t="str">
        <f>IF(C8="н","",IF(C8="","",IF(Q8=1,CONCATENATE($Q$5,";"),"")))</f>
        <v/>
      </c>
      <c r="BI8" s="132" t="str">
        <f>IF(C8="н","",IF(C8="","",IF(Q8=0,CONCATENATE($Q$5,";"),"")))</f>
        <v/>
      </c>
      <c r="BJ8" s="132" t="str">
        <f>IF(C8="н","",IF(C8="","",IF(R8=1,CONCATENATE($R$5,";"),"")))</f>
        <v/>
      </c>
      <c r="BK8" s="132" t="str">
        <f>IF(C8="н","",IF(C8="","",IF(R8=0,CONCATENATE($R$5,";"),"")))</f>
        <v/>
      </c>
      <c r="BL8" s="132" t="str">
        <f>IF(C8="н","",IF(C8="","",IF(S8=1,CONCATENATE($S$5,";"),"")))</f>
        <v/>
      </c>
      <c r="BM8" s="132" t="str">
        <f>IF(C8="н","",IF(C8="","",IF(S8=0,CONCATENATE($S$5,";"),"")))</f>
        <v/>
      </c>
      <c r="BN8" s="131" t="str">
        <f t="shared" ref="BN8:BN39" si="14">CONCATENATE(AH8,AJ8,AL8,AN8,AP8,AR8,AT8,AV8,AX8,AZ8,BB8,BD8,BF8,BH8,BJ8,BL8)</f>
        <v/>
      </c>
      <c r="BO8" s="131" t="str">
        <f t="shared" ref="BO8:BO39" si="15">CONCATENATE(AI8,AK8,AM8,AO8,AQ8,AS8,AU8,AW8,AY8,BA8,BC8,BE8,BG8,BI8,BK8,BM8)</f>
        <v/>
      </c>
      <c r="BP8" s="131" t="str">
        <f>IF(W8="","",IF(W8="н","",IF(D8=0,CONCATENATE(B8,","),"")))</f>
        <v/>
      </c>
      <c r="BQ8" s="131" t="str">
        <f>IF(W8="","",IF(W8="н","",IF(E8=0,CONCATENATE(B8,","),"")))</f>
        <v/>
      </c>
      <c r="BR8" s="131" t="str">
        <f>IF(W8="","",IF(W8="н","",IF(F8=0,CONCATENATE(B8,","),"")))</f>
        <v/>
      </c>
      <c r="BS8" s="131" t="str">
        <f>IF(W8="","",IF(W8="н","",IF(G8=0,CONCATENATE(B8,","),"")))</f>
        <v/>
      </c>
      <c r="BT8" s="131" t="str">
        <f>IF(W8="","",IF(W8="н","",IF(H8=0,CONCATENATE(B8,","),"")))</f>
        <v/>
      </c>
      <c r="BU8" s="131" t="str">
        <f>IF(W8="","",IF(W8="н","",IF(I8=0,CONCATENATE(B8,","),"")))</f>
        <v/>
      </c>
      <c r="BV8" s="131" t="str">
        <f>IF(W8="","",IF(W8="н","",IF(J8=0,CONCATENATE(B8,","),"")))</f>
        <v/>
      </c>
      <c r="BW8" s="131" t="str">
        <f>IF(W8="","",IF(W8="н","",IF(K8=0,CONCATENATE(B8,","),"")))</f>
        <v/>
      </c>
      <c r="BX8" s="131" t="str">
        <f>IF(W8="","",IF(W8="н","",IF(L8=0,CONCATENATE(B8,","),"")))</f>
        <v/>
      </c>
      <c r="BY8" s="131" t="str">
        <f>IF(W8="","",IF(W8="н","",IF(M8=0,CONCATENATE(B8,","),"")))</f>
        <v/>
      </c>
      <c r="BZ8" s="131" t="str">
        <f>IF(W8="","",IF(W8="н","",IF(N8=0,CONCATENATE(B8,","),"")))</f>
        <v/>
      </c>
      <c r="CA8" s="131" t="str">
        <f>IF(W8="","",IF(W8="н","",IF(O8=0,CONCATENATE(B8,","),"")))</f>
        <v/>
      </c>
      <c r="CB8" s="131" t="str">
        <f>IF(W8="","",IF(W8="н","",IF(P8=0,CONCATENATE(B8,","),"")))</f>
        <v/>
      </c>
      <c r="CC8" s="132" t="str">
        <f>IF(W8="","",IF(W8="н","",IF(Q8=0,CONCATENATE(B8,","),"")))</f>
        <v/>
      </c>
      <c r="CD8" s="132" t="str">
        <f>IF(W8="","",IF(W8="н","",IF(R8=0,CONCATENATE(B8,","),"")))</f>
        <v/>
      </c>
      <c r="CE8" s="132" t="str">
        <f>IF(W8="","",IF(W8="н","",IF(S8=0,CONCATENATE(B8,","),"")))</f>
        <v/>
      </c>
      <c r="CF8" s="131" t="str">
        <f>IF(W8="","",IF(W8="н","",IF(D8=1,CONCATENATE(B8,","),"")))</f>
        <v/>
      </c>
      <c r="CG8" s="131" t="str">
        <f>IF(W8="","",IF(W8="н","",IF(E8=1,CONCATENATE(B8,","),"")))</f>
        <v/>
      </c>
      <c r="CH8" s="131" t="str">
        <f>IF(W8="","",IF(W8="н","",IF(F8=1,CONCATENATE(B8,","),"")))</f>
        <v/>
      </c>
      <c r="CI8" s="131" t="str">
        <f>IF(W8="","",IF(W8="н","",IF(G8=1,CONCATENATE(B8,","),"")))</f>
        <v/>
      </c>
      <c r="CJ8" s="131" t="str">
        <f>IF(W8="","",IF(W8="н","",IF(H8=1,CONCATENATE(B8,","),"")))</f>
        <v/>
      </c>
      <c r="CK8" s="131" t="str">
        <f>IF(W8="","",IF(W8="н","",IF(I8=2,CONCATENATE(B8,","),"")))</f>
        <v/>
      </c>
      <c r="CL8" s="131" t="str">
        <f>IF(W8="","",IF(W8="н","",IF(J8=1,CONCATENATE(B8,","),"")))</f>
        <v/>
      </c>
      <c r="CM8" s="131" t="str">
        <f>IF(W8="","",IF(W8="н","",IF(K8=1,CONCATENATE(B8,","),"")))</f>
        <v/>
      </c>
      <c r="CN8" s="131" t="str">
        <f>IF(W8="","",IF(W8="н","",IF(L8=2,CONCATENATE(B8,","),"")))</f>
        <v/>
      </c>
      <c r="CO8" s="131" t="str">
        <f>IF(W8="","",IF(W8="н","",IF(M8=2,CONCATENATE(B8,","),"")))</f>
        <v/>
      </c>
      <c r="CP8" s="131" t="str">
        <f>IF(W8="","",IF(W8="н","",IF(N8=1,CONCATENATE(B8,","),"")))</f>
        <v/>
      </c>
      <c r="CQ8" s="131" t="str">
        <f>IF(W8="","",IF(W8="н","",IF(O8=1,CONCATENATE(B8,","),"")))</f>
        <v/>
      </c>
      <c r="CR8" s="131" t="str">
        <f>IF(W8="","",IF(W8="н","",IF(P8=1,CONCATENATE(B8,","),"")))</f>
        <v/>
      </c>
      <c r="CS8" s="132" t="str">
        <f>IF(W8="","",IF(W8="н","",IF(Q8=1,CONCATENATE(B8,","),"")))</f>
        <v/>
      </c>
      <c r="CT8" s="132" t="str">
        <f>IF(W8="","",IF(W8="н","",IF(R8=1,CONCATENATE(B8,","),"")))</f>
        <v/>
      </c>
      <c r="CU8" s="132" t="str">
        <f>IF(W8="","",IF(W8="н","",IF(S8=2,CONCATENATE(B8,","),"")))</f>
        <v/>
      </c>
    </row>
    <row r="9" spans="1:99" ht="15.75" x14ac:dyDescent="0.25">
      <c r="A9" s="114">
        <v>3</v>
      </c>
      <c r="B9" s="111" t="str">
        <f>'список класса'!B9</f>
        <v>Березовская Валерия</v>
      </c>
      <c r="C9" s="73">
        <v>2</v>
      </c>
      <c r="D9" s="113">
        <v>1</v>
      </c>
      <c r="E9" s="113">
        <v>1</v>
      </c>
      <c r="F9" s="113">
        <v>1</v>
      </c>
      <c r="G9" s="113">
        <v>1</v>
      </c>
      <c r="H9" s="113">
        <v>1</v>
      </c>
      <c r="I9" s="113">
        <v>2</v>
      </c>
      <c r="J9" s="113">
        <v>1</v>
      </c>
      <c r="K9" s="113">
        <v>0</v>
      </c>
      <c r="L9" s="113">
        <v>0</v>
      </c>
      <c r="M9" s="113">
        <v>2</v>
      </c>
      <c r="N9" s="113">
        <v>1</v>
      </c>
      <c r="O9" s="113">
        <v>1</v>
      </c>
      <c r="P9" s="113">
        <v>1</v>
      </c>
      <c r="Q9" s="113">
        <v>1</v>
      </c>
      <c r="R9" s="113">
        <v>0</v>
      </c>
      <c r="S9" s="113">
        <v>2</v>
      </c>
      <c r="T9" s="31">
        <v>2</v>
      </c>
      <c r="U9" s="11">
        <f>IF(C9="","-",IF(C9="н","-",SUM(D9:S9)))</f>
        <v>16</v>
      </c>
      <c r="V9" s="12" t="str">
        <f t="shared" si="11"/>
        <v>-</v>
      </c>
      <c r="W9" s="128">
        <f>IF(C9="н","н",IF(U9=0,"",IF(U9&lt;=6,2,IF(AND(U9&gt;=7,U9&lt;=10),3,IF(AND(U9&gt;=11,U9&lt;=14),4,IF(AND(U9&gt;=15,U9&lt;=20),5,""))))))</f>
        <v>5</v>
      </c>
      <c r="X9" s="137" t="str">
        <f t="shared" si="12"/>
        <v/>
      </c>
      <c r="Y9" s="137" t="str">
        <f t="shared" si="1"/>
        <v>Березовская Валерия,</v>
      </c>
      <c r="Z9" s="137" t="str">
        <f t="shared" si="2"/>
        <v/>
      </c>
      <c r="AA9" s="130" t="str">
        <f t="shared" si="13"/>
        <v/>
      </c>
      <c r="AB9" s="130" t="str">
        <f>IF(C9="н",CONCATENATE(B9,","),"")</f>
        <v/>
      </c>
      <c r="AC9" s="130" t="str">
        <f t="shared" si="4"/>
        <v>Березовская Валерия,</v>
      </c>
      <c r="AD9" s="130" t="str">
        <f t="shared" si="5"/>
        <v/>
      </c>
      <c r="AE9" s="130" t="str">
        <f t="shared" si="6"/>
        <v/>
      </c>
      <c r="AF9" s="130" t="str">
        <f t="shared" si="7"/>
        <v/>
      </c>
      <c r="AG9" s="130" t="str">
        <f>IF(C9="н",CONCATENATE(B9,","),"")</f>
        <v/>
      </c>
      <c r="AH9" s="131" t="str">
        <f>IF(C9="н","",IF(C9="","",IF(D9=1,CONCATENATE($D$5,";"),"")))</f>
        <v>умение владеть понятием  «делимость  чисел»;</v>
      </c>
      <c r="AI9" s="131" t="str">
        <f>IF(C9="н","",IF(C9="","",IF(D9=0,CONCATENATE($D$5,";"),"")))</f>
        <v/>
      </c>
      <c r="AJ9" s="131" t="str">
        <f>IF(C9="н","",IF(C9="","",IF(E9=1,CONCATENATE($E$5,";"),"")))</f>
        <v>умение владеть понятием   «обыкновенная дробь»;</v>
      </c>
      <c r="AK9" s="131" t="str">
        <f>IF(C9="н","",IF(C9="","",IF(E9=0,CONCATENATE($E$5,";"),"")))</f>
        <v/>
      </c>
      <c r="AL9" s="131" t="str">
        <f>IF(C9="н","",IF(C9="","",IF(F9=1,CONCATENATE($F$5,";"),"")))</f>
        <v>умение владеть понятием «десятичная дробь»;</v>
      </c>
      <c r="AM9" s="131" t="str">
        <f>IF(C9="н","",IF(C9="","",IF(F9=0,CONCATENATE($F$5,";"),"")))</f>
        <v/>
      </c>
      <c r="AN9" s="131" t="str">
        <f>IF(C9="н","",IF(C9="","",IF(G9=1,CONCATENATE($G$5,";"),"")))</f>
        <v>умение  находить  часть  числа  и  число  по  его части;</v>
      </c>
      <c r="AO9" s="131" t="str">
        <f>IF(C9="н","",IF(C9="","",IF(G9=2,CONCATENATE($G$5,";"),"")))</f>
        <v/>
      </c>
      <c r="AP9" s="131" t="str">
        <f>IF(C9="н","",IF(C9="","",IF(H9=1,CONCATENATE($H$5,";"),"")))</f>
        <v>умение  находить  неизвестный  компонент арифметического действия;</v>
      </c>
      <c r="AQ9" s="131" t="str">
        <f>IF(C9="н","",IF(C9="","",IF(H9=0,CONCATENATE($H$5,";"),"")))</f>
        <v/>
      </c>
      <c r="AR9" s="131" t="str">
        <f>IF(C9="н","",IF(C9="","",IF(I9=2,CONCATENATE($I$5,";"),"")))</f>
        <v>умения  решать  текстовые  задачи  на 
движение, работу;</v>
      </c>
      <c r="AS9" s="131" t="str">
        <f>IF(C9="н","",IF(C9="","",IF(I9=0,CONCATENATE($I$5,";"),"")))</f>
        <v/>
      </c>
      <c r="AT9" s="131" t="str">
        <f>IF(C9="н","",IF(C9="","",IF(J9=1,CONCATENATE($J$5,";"),"")))</f>
        <v>умения  решать  текстовые  задачи практического содержания;</v>
      </c>
      <c r="AU9" s="131" t="str">
        <f>IF(C9="н","",IF(C9="","",IF(J9=0,CONCATENATE($J$5,";"),"")))</f>
        <v/>
      </c>
      <c r="AV9" s="131" t="str">
        <f>IF(C9="н","",IF(C9="","",IF(K9=1,CONCATENATE($K$5,";"),"")))</f>
        <v/>
      </c>
      <c r="AW9" s="131" t="str">
        <f>IF(C9="н","",IF(C9="","",IF(K9=0,CONCATENATE($K$5,";"),"")))</f>
        <v>умения  решать  текстовые  задачи  на проценты ;</v>
      </c>
      <c r="AX9" s="131" t="str">
        <f>IF(C9="н","",IF(C9="","",IF(L9=2,CONCATENATE($L$5,";"),"")))</f>
        <v/>
      </c>
      <c r="AY9" s="131" t="str">
        <f>IF(C9="н","",IF(C9="","",IF(L9=0,CONCATENATE($L$5,";"),"")))</f>
        <v>умение  находить  значение  арифметического выражения с натуральными числами, содержащего скобки;</v>
      </c>
      <c r="AZ9" s="131" t="str">
        <f>IF(C9="н","",IF(C9="","",IF(M9=2,CONCATENATE($M$5,";"),"")))</f>
        <v>умение применять полученные знания для решения задач практического характера;</v>
      </c>
      <c r="BA9" s="131" t="str">
        <f>IF(C9="н","",IF(C9="","",IF(M9=0,CONCATENATE($M$5,";"),"")))</f>
        <v/>
      </c>
      <c r="BB9" s="131" t="str">
        <f>IF(C9="н","",IF(C9="","",IF(N9=1,CONCATENATE($N$5,";"),"")))</f>
        <v>умение  извлекать  информацию,представленную в таблицах, на диаграммах ;</v>
      </c>
      <c r="BC9" s="131" t="str">
        <f>IF(C9="н","",IF(C9="","",IF(N9=0,CONCATENATE($N$5,";"),"")))</f>
        <v/>
      </c>
      <c r="BD9" s="131" t="str">
        <f>IF(C9="н","",IF(C9="","",IF(O9=1,CONCATENATE($O$5,";"),"")))</f>
        <v>умение  извлекать  информацию,представленную в таблицах, на диаграммах ;</v>
      </c>
      <c r="BE9" s="131" t="str">
        <f>IF(C9="н","",IF(C9="","",IF(O9=0,CONCATENATE($O$5,";"),"")))</f>
        <v/>
      </c>
      <c r="BF9" s="131" t="str">
        <f>IF(C9="н","",IF(C9="","",IF(P9=1,CONCATENATE($P$5,";"),"")))</f>
        <v>умение  применять  геометрические представления при решении практических задач;</v>
      </c>
      <c r="BG9" s="131" t="str">
        <f>IF(C9="н","",IF(C9="","",IF(P9=0,CONCATENATE($P$5,";"),"")))</f>
        <v/>
      </c>
      <c r="BH9" s="131" t="str">
        <f>IF(C9="н","",IF(C9="","",IF(Q9=1,CONCATENATE($Q$5,";"),"")))</f>
        <v>умение  применять навыки геометрических построений;</v>
      </c>
      <c r="BI9" s="132" t="str">
        <f>IF(C9="н","",IF(C9="","",IF(Q9=0,CONCATENATE($Q$5,";"),"")))</f>
        <v/>
      </c>
      <c r="BJ9" s="132" t="str">
        <f>IF(C9="н","",IF(C9="","",IF(R9=1,CONCATENATE($R$5,";"),"")))</f>
        <v/>
      </c>
      <c r="BK9" s="132" t="str">
        <f>IF(C9="н","",IF(C9="","",IF(R9=0,CONCATENATE($R$5,";"),"")))</f>
        <v>развитие пространственных представлений;</v>
      </c>
      <c r="BL9" s="132" t="str">
        <f>IF(C9="н","",IF(C9="","",IF(S9=1,CONCATENATE($S$5,";"),"")))</f>
        <v/>
      </c>
      <c r="BM9" s="132" t="str">
        <f>IF(C9="н","",IF(C9="","",IF(S9=0,CONCATENATE($S$5,";"),"")))</f>
        <v/>
      </c>
      <c r="BN9" s="131" t="str">
        <f t="shared" si="14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BO9" s="131" t="str">
        <f t="shared" si="15"/>
        <v>умения  решать  текстовые  задачи  на проценты ;умение  находить  значение  арифметического выражения с натуральными числами, содержащего скобки;развитие пространственных представлений;</v>
      </c>
      <c r="BP9" s="131" t="str">
        <f>IF(W9="","",IF(W9="н","",IF(D9=0,CONCATENATE(B9,","),"")))</f>
        <v/>
      </c>
      <c r="BQ9" s="131" t="str">
        <f>IF(W9="","",IF(W9="н","",IF(E9=0,CONCATENATE(B9,","),"")))</f>
        <v/>
      </c>
      <c r="BR9" s="131" t="str">
        <f>IF(W9="","",IF(W9="н","",IF(F9=0,CONCATENATE(B9,","),"")))</f>
        <v/>
      </c>
      <c r="BS9" s="131" t="str">
        <f>IF(W9="","",IF(W9="н","",IF(G9=0,CONCATENATE(B9,","),"")))</f>
        <v/>
      </c>
      <c r="BT9" s="131" t="str">
        <f>IF(W9="","",IF(W9="н","",IF(H9=0,CONCATENATE(B9,","),"")))</f>
        <v/>
      </c>
      <c r="BU9" s="131" t="str">
        <f>IF(W9="","",IF(W9="н","",IF(I9=0,CONCATENATE(B9,","),"")))</f>
        <v/>
      </c>
      <c r="BV9" s="131" t="str">
        <f>IF(W9="","",IF(W9="н","",IF(J9=0,CONCATENATE(B9,","),"")))</f>
        <v/>
      </c>
      <c r="BW9" s="131" t="str">
        <f>IF(W9="","",IF(W9="н","",IF(K9=0,CONCATENATE(B9,","),"")))</f>
        <v>Березовская Валерия,</v>
      </c>
      <c r="BX9" s="131" t="str">
        <f>IF(W9="","",IF(W9="н","",IF(L9=0,CONCATENATE(B9,","),"")))</f>
        <v>Березовская Валерия,</v>
      </c>
      <c r="BY9" s="131" t="str">
        <f>IF(W9="","",IF(W9="н","",IF(M9=0,CONCATENATE(B9,","),"")))</f>
        <v/>
      </c>
      <c r="BZ9" s="131" t="str">
        <f>IF(W9="","",IF(W9="н","",IF(N9=0,CONCATENATE(B9,","),"")))</f>
        <v/>
      </c>
      <c r="CA9" s="131" t="str">
        <f>IF(W9="","",IF(W9="н","",IF(O9=0,CONCATENATE(B9,","),"")))</f>
        <v/>
      </c>
      <c r="CB9" s="131" t="str">
        <f>IF(W9="","",IF(W9="н","",IF(P9=0,CONCATENATE(B9,","),"")))</f>
        <v/>
      </c>
      <c r="CC9" s="132" t="str">
        <f>IF(W9="","",IF(W9="н","",IF(Q9=0,CONCATENATE(B9,","),"")))</f>
        <v/>
      </c>
      <c r="CD9" s="132" t="str">
        <f>IF(W9="","",IF(W9="н","",IF(R9=0,CONCATENATE(B9,","),"")))</f>
        <v>Березовская Валерия,</v>
      </c>
      <c r="CE9" s="132" t="str">
        <f>IF(W9="","",IF(W9="н","",IF(S9=0,CONCATENATE(B9,","),"")))</f>
        <v/>
      </c>
      <c r="CF9" s="131" t="str">
        <f>IF(W9="","",IF(W9="н","",IF(D9=1,CONCATENATE(B9,","),"")))</f>
        <v>Березовская Валерия,</v>
      </c>
      <c r="CG9" s="131" t="str">
        <f>IF(W9="","",IF(W9="н","",IF(E9=1,CONCATENATE(B9,","),"")))</f>
        <v>Березовская Валерия,</v>
      </c>
      <c r="CH9" s="131" t="str">
        <f>IF(W9="","",IF(W9="н","",IF(F9=1,CONCATENATE(B9,","),"")))</f>
        <v>Березовская Валерия,</v>
      </c>
      <c r="CI9" s="131" t="str">
        <f>IF(W9="","",IF(W9="н","",IF(G9=1,CONCATENATE(B9,","),"")))</f>
        <v>Березовская Валерия,</v>
      </c>
      <c r="CJ9" s="131" t="str">
        <f>IF(W9="","",IF(W9="н","",IF(H9=1,CONCATENATE(B9,","),"")))</f>
        <v>Березовская Валерия,</v>
      </c>
      <c r="CK9" s="131" t="str">
        <f>IF(W9="","",IF(W9="н","",IF(I9=2,CONCATENATE(B9,","),"")))</f>
        <v>Березовская Валерия,</v>
      </c>
      <c r="CL9" s="131" t="str">
        <f>IF(W9="","",IF(W9="н","",IF(J9=1,CONCATENATE(B9,","),"")))</f>
        <v>Березовская Валерия,</v>
      </c>
      <c r="CM9" s="131" t="str">
        <f>IF(W9="","",IF(W9="н","",IF(K9=1,CONCATENATE(B9,","),"")))</f>
        <v/>
      </c>
      <c r="CN9" s="131" t="str">
        <f>IF(W9="","",IF(W9="н","",IF(L9=2,CONCATENATE(B9,","),"")))</f>
        <v/>
      </c>
      <c r="CO9" s="131" t="str">
        <f>IF(W9="","",IF(W9="н","",IF(M9=2,CONCATENATE(B9,","),"")))</f>
        <v>Березовская Валерия,</v>
      </c>
      <c r="CP9" s="131" t="str">
        <f>IF(W9="","",IF(W9="н","",IF(N9=1,CONCATENATE(B9,","),"")))</f>
        <v>Березовская Валерия,</v>
      </c>
      <c r="CQ9" s="131" t="str">
        <f>IF(W9="","",IF(W9="н","",IF(O9=1,CONCATENATE(B9,","),"")))</f>
        <v>Березовская Валерия,</v>
      </c>
      <c r="CR9" s="131" t="str">
        <f>IF(W9="","",IF(W9="н","",IF(P9=1,CONCATENATE(B9,","),"")))</f>
        <v>Березовская Валерия,</v>
      </c>
      <c r="CS9" s="132" t="str">
        <f>IF(W9="","",IF(W9="н","",IF(Q9=1,CONCATENATE(B9,","),"")))</f>
        <v>Березовская Валерия,</v>
      </c>
      <c r="CT9" s="132" t="str">
        <f>IF(W9="","",IF(W9="н","",IF(R9=1,CONCATENATE(B9,","),"")))</f>
        <v/>
      </c>
      <c r="CU9" s="132" t="str">
        <f>IF(W9="","",IF(W9="н","",IF(S9=2,CONCATENATE(B9,","),"")))</f>
        <v>Березовская Валерия,</v>
      </c>
    </row>
    <row r="10" spans="1:99" ht="15.75" x14ac:dyDescent="0.25">
      <c r="A10" s="114">
        <v>4</v>
      </c>
      <c r="B10" s="111" t="str">
        <f>'список класса'!B10</f>
        <v>Бородин Даниил</v>
      </c>
      <c r="C10" s="73" t="s">
        <v>49</v>
      </c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31">
        <v>2</v>
      </c>
      <c r="U10" s="11" t="str">
        <f t="shared" si="0"/>
        <v>-</v>
      </c>
      <c r="V10" s="12" t="str">
        <f t="shared" si="11"/>
        <v>-</v>
      </c>
      <c r="W10" s="128" t="str">
        <f t="shared" ref="W10:W39" si="16">IF(C10="н","н",IF(U10=0,"",IF(U10&lt;=6,2,IF(AND(U10&gt;=7,U10&lt;=10),3,IF(AND(U10&gt;=11,U10&lt;=14),4,IF(AND(U10&gt;=15,U10&lt;=20),5,""))))))</f>
        <v>н</v>
      </c>
      <c r="X10" s="137" t="str">
        <f t="shared" si="12"/>
        <v/>
      </c>
      <c r="Y10" s="137" t="str">
        <f t="shared" si="1"/>
        <v/>
      </c>
      <c r="Z10" s="137" t="str">
        <f t="shared" si="2"/>
        <v/>
      </c>
      <c r="AA10" s="130" t="str">
        <f t="shared" si="13"/>
        <v/>
      </c>
      <c r="AB10" s="130" t="str">
        <f t="shared" si="3"/>
        <v>Бородин Даниил,</v>
      </c>
      <c r="AC10" s="130" t="str">
        <f t="shared" si="4"/>
        <v/>
      </c>
      <c r="AD10" s="130" t="str">
        <f t="shared" si="5"/>
        <v/>
      </c>
      <c r="AE10" s="130" t="str">
        <f t="shared" si="6"/>
        <v/>
      </c>
      <c r="AF10" s="130" t="str">
        <f t="shared" si="7"/>
        <v/>
      </c>
      <c r="AG10" s="130" t="str">
        <f t="shared" si="8"/>
        <v>Бородин Даниил,</v>
      </c>
      <c r="AH10" s="131" t="str">
        <f t="shared" si="9"/>
        <v/>
      </c>
      <c r="AI10" s="131" t="str">
        <f t="shared" si="10"/>
        <v/>
      </c>
      <c r="AJ10" s="131" t="str">
        <f t="shared" ref="AJ10:AJ39" si="17">IF(C10="н","",IF(C10="","",IF(E10=1,CONCATENATE($E$5,";"),"")))</f>
        <v/>
      </c>
      <c r="AK10" s="131" t="str">
        <f t="shared" ref="AK10:AK39" si="18">IF(C10="н","",IF(C10="","",IF(E10=0,CONCATENATE($E$5,";"),"")))</f>
        <v/>
      </c>
      <c r="AL10" s="131" t="str">
        <f t="shared" ref="AL10:AL39" si="19">IF(C10="н","",IF(C10="","",IF(F10=1,CONCATENATE($F$5,";"),"")))</f>
        <v/>
      </c>
      <c r="AM10" s="131" t="str">
        <f t="shared" ref="AM10:AM39" si="20">IF(C10="н","",IF(C10="","",IF(F10=0,CONCATENATE($F$5,";"),"")))</f>
        <v/>
      </c>
      <c r="AN10" s="131" t="str">
        <f t="shared" ref="AN10:AN39" si="21">IF(C10="н","",IF(C10="","",IF(G10=1,CONCATENATE($G$5,";"),"")))</f>
        <v/>
      </c>
      <c r="AO10" s="131" t="str">
        <f t="shared" ref="AO10:AO39" si="22">IF(C10="н","",IF(C10="","",IF(G10=2,CONCATENATE($G$5,";"),"")))</f>
        <v/>
      </c>
      <c r="AP10" s="131" t="str">
        <f t="shared" ref="AP10:AP39" si="23">IF(C10="н","",IF(C10="","",IF(H10=1,CONCATENATE($H$5,";"),"")))</f>
        <v/>
      </c>
      <c r="AQ10" s="131" t="str">
        <f t="shared" ref="AQ10:AQ39" si="24">IF(C10="н","",IF(C10="","",IF(H10=0,CONCATENATE($H$5,";"),"")))</f>
        <v/>
      </c>
      <c r="AR10" s="131" t="str">
        <f t="shared" ref="AR10:AR39" si="25">IF(C10="н","",IF(C10="","",IF(I10=2,CONCATENATE($I$5,";"),"")))</f>
        <v/>
      </c>
      <c r="AS10" s="131" t="str">
        <f t="shared" ref="AS10:AS39" si="26">IF(C10="н","",IF(C10="","",IF(I10=0,CONCATENATE($I$5,";"),"")))</f>
        <v/>
      </c>
      <c r="AT10" s="131" t="str">
        <f t="shared" ref="AT10:AT39" si="27">IF(C10="н","",IF(C10="","",IF(J10=1,CONCATENATE($J$5,";"),"")))</f>
        <v/>
      </c>
      <c r="AU10" s="131" t="str">
        <f t="shared" ref="AU10:AU39" si="28">IF(C10="н","",IF(C10="","",IF(J10=0,CONCATENATE($J$5,";"),"")))</f>
        <v/>
      </c>
      <c r="AV10" s="131" t="str">
        <f t="shared" ref="AV10:AV39" si="29">IF(C10="н","",IF(C10="","",IF(K10=1,CONCATENATE($K$5,";"),"")))</f>
        <v/>
      </c>
      <c r="AW10" s="131" t="str">
        <f t="shared" ref="AW10:AW39" si="30">IF(C10="н","",IF(C10="","",IF(K10=0,CONCATENATE($K$5,";"),"")))</f>
        <v/>
      </c>
      <c r="AX10" s="131" t="str">
        <f t="shared" ref="AX10:AX39" si="31">IF(C10="н","",IF(C10="","",IF(L10=2,CONCATENATE($L$5,";"),"")))</f>
        <v/>
      </c>
      <c r="AY10" s="131" t="str">
        <f t="shared" ref="AY10:AY39" si="32">IF(C10="н","",IF(C10="","",IF(L10=0,CONCATENATE($L$5,";"),"")))</f>
        <v/>
      </c>
      <c r="AZ10" s="131" t="str">
        <f t="shared" ref="AZ10:AZ39" si="33">IF(C10="н","",IF(C10="","",IF(M10=2,CONCATENATE($M$5,";"),"")))</f>
        <v/>
      </c>
      <c r="BA10" s="131" t="str">
        <f t="shared" ref="BA10:BA39" si="34">IF(C10="н","",IF(C10="","",IF(M10=0,CONCATENATE($M$5,";"),"")))</f>
        <v/>
      </c>
      <c r="BB10" s="131" t="str">
        <f t="shared" ref="BB10:BB39" si="35">IF(C10="н","",IF(C10="","",IF(N10=1,CONCATENATE($N$5,";"),"")))</f>
        <v/>
      </c>
      <c r="BC10" s="131" t="str">
        <f t="shared" ref="BC10:BC39" si="36">IF(C10="н","",IF(C10="","",IF(N10=0,CONCATENATE($N$5,";"),"")))</f>
        <v/>
      </c>
      <c r="BD10" s="131" t="str">
        <f t="shared" ref="BD10:BD39" si="37">IF(C10="н","",IF(C10="","",IF(O10=1,CONCATENATE($O$5,";"),"")))</f>
        <v/>
      </c>
      <c r="BE10" s="131" t="str">
        <f t="shared" ref="BE10:BE39" si="38">IF(C10="н","",IF(C10="","",IF(O10=0,CONCATENATE($O$5,";"),"")))</f>
        <v/>
      </c>
      <c r="BF10" s="131" t="str">
        <f t="shared" ref="BF10:BF39" si="39">IF(C10="н","",IF(C10="","",IF(P10=1,CONCATENATE($P$5,";"),"")))</f>
        <v/>
      </c>
      <c r="BG10" s="131" t="str">
        <f t="shared" ref="BG10:BG39" si="40">IF(C10="н","",IF(C10="","",IF(P10=0,CONCATENATE($P$5,";"),"")))</f>
        <v/>
      </c>
      <c r="BH10" s="131" t="str">
        <f t="shared" ref="BH10:BH39" si="41">IF(C10="н","",IF(C10="","",IF(Q10=1,CONCATENATE($Q$5,";"),"")))</f>
        <v/>
      </c>
      <c r="BI10" s="132" t="str">
        <f t="shared" ref="BI10:BI39" si="42">IF(C10="н","",IF(C10="","",IF(Q10=0,CONCATENATE($Q$5,";"),"")))</f>
        <v/>
      </c>
      <c r="BJ10" s="132" t="str">
        <f t="shared" ref="BJ10:BJ39" si="43">IF(C10="н","",IF(C10="","",IF(R10=1,CONCATENATE($R$5,";"),"")))</f>
        <v/>
      </c>
      <c r="BK10" s="132" t="str">
        <f t="shared" ref="BK10:BK39" si="44">IF(C10="н","",IF(C10="","",IF(R10=0,CONCATENATE($R$5,";"),"")))</f>
        <v/>
      </c>
      <c r="BL10" s="132" t="str">
        <f t="shared" ref="BL10:BL39" si="45">IF(C10="н","",IF(C10="","",IF(S10=1,CONCATENATE($S$5,";"),"")))</f>
        <v/>
      </c>
      <c r="BM10" s="132" t="str">
        <f t="shared" ref="BM10:BM39" si="46">IF(C10="н","",IF(C10="","",IF(S10=0,CONCATENATE($S$5,";"),"")))</f>
        <v/>
      </c>
      <c r="BN10" s="131" t="str">
        <f t="shared" si="14"/>
        <v/>
      </c>
      <c r="BO10" s="131" t="str">
        <f t="shared" si="15"/>
        <v/>
      </c>
      <c r="BP10" s="131" t="str">
        <f t="shared" ref="BP10:BP39" si="47">IF(W10="","",IF(W10="н","",IF(D10=0,CONCATENATE(B10,","),"")))</f>
        <v/>
      </c>
      <c r="BQ10" s="131" t="str">
        <f t="shared" ref="BQ10:BQ39" si="48">IF(W10="","",IF(W10="н","",IF(E10=0,CONCATENATE(B10,","),"")))</f>
        <v/>
      </c>
      <c r="BR10" s="131" t="str">
        <f t="shared" ref="BR10:BR39" si="49">IF(W10="","",IF(W10="н","",IF(F10=0,CONCATENATE(B10,","),"")))</f>
        <v/>
      </c>
      <c r="BS10" s="131" t="str">
        <f t="shared" ref="BS10:BS39" si="50">IF(W10="","",IF(W10="н","",IF(G10=0,CONCATENATE(B10,","),"")))</f>
        <v/>
      </c>
      <c r="BT10" s="131" t="str">
        <f t="shared" ref="BT10:BT39" si="51">IF(W10="","",IF(W10="н","",IF(H10=0,CONCATENATE(B10,","),"")))</f>
        <v/>
      </c>
      <c r="BU10" s="131" t="str">
        <f t="shared" ref="BU10:BU39" si="52">IF(W10="","",IF(W10="н","",IF(I10=0,CONCATENATE(B10,","),"")))</f>
        <v/>
      </c>
      <c r="BV10" s="131" t="str">
        <f t="shared" ref="BV10:BV39" si="53">IF(W10="","",IF(W10="н","",IF(J10=0,CONCATENATE(B10,","),"")))</f>
        <v/>
      </c>
      <c r="BW10" s="131" t="str">
        <f t="shared" ref="BW10:BW39" si="54">IF(W10="","",IF(W10="н","",IF(K10=0,CONCATENATE(B10,","),"")))</f>
        <v/>
      </c>
      <c r="BX10" s="131" t="str">
        <f t="shared" ref="BX10:BX39" si="55">IF(W10="","",IF(W10="н","",IF(L10=0,CONCATENATE(B10,","),"")))</f>
        <v/>
      </c>
      <c r="BY10" s="131" t="str">
        <f t="shared" ref="BY10:BY39" si="56">IF(W10="","",IF(W10="н","",IF(M10=0,CONCATENATE(B10,","),"")))</f>
        <v/>
      </c>
      <c r="BZ10" s="131" t="str">
        <f t="shared" ref="BZ10:BZ39" si="57">IF(W10="","",IF(W10="н","",IF(N10=0,CONCATENATE(B10,","),"")))</f>
        <v/>
      </c>
      <c r="CA10" s="131" t="str">
        <f t="shared" ref="CA10:CA39" si="58">IF(W10="","",IF(W10="н","",IF(O10=0,CONCATENATE(B10,","),"")))</f>
        <v/>
      </c>
      <c r="CB10" s="131" t="str">
        <f t="shared" ref="CB10:CB39" si="59">IF(W10="","",IF(W10="н","",IF(P10=0,CONCATENATE(B10,","),"")))</f>
        <v/>
      </c>
      <c r="CC10" s="132" t="str">
        <f t="shared" ref="CC10:CC39" si="60">IF(W10="","",IF(W10="н","",IF(Q10=0,CONCATENATE(B10,","),"")))</f>
        <v/>
      </c>
      <c r="CD10" s="132" t="str">
        <f t="shared" ref="CD10:CD39" si="61">IF(W10="","",IF(W10="н","",IF(R10=0,CONCATENATE(B10,","),"")))</f>
        <v/>
      </c>
      <c r="CE10" s="132" t="str">
        <f t="shared" ref="CE10:CE39" si="62">IF(W10="","",IF(W10="н","",IF(S10=0,CONCATENATE(B10,","),"")))</f>
        <v/>
      </c>
      <c r="CF10" s="131" t="str">
        <f t="shared" ref="CF10:CF39" si="63">IF(W10="","",IF(W10="н","",IF(D10=1,CONCATENATE(B10,","),"")))</f>
        <v/>
      </c>
      <c r="CG10" s="131" t="str">
        <f t="shared" ref="CG10:CG39" si="64">IF(W10="","",IF(W10="н","",IF(E10=1,CONCATENATE(B10,","),"")))</f>
        <v/>
      </c>
      <c r="CH10" s="131" t="str">
        <f t="shared" ref="CH10:CH39" si="65">IF(W10="","",IF(W10="н","",IF(F10=1,CONCATENATE(B10,","),"")))</f>
        <v/>
      </c>
      <c r="CI10" s="131" t="str">
        <f t="shared" ref="CI10:CI39" si="66">IF(W10="","",IF(W10="н","",IF(G10=1,CONCATENATE(B10,","),"")))</f>
        <v/>
      </c>
      <c r="CJ10" s="131" t="str">
        <f t="shared" ref="CJ10:CJ39" si="67">IF(W10="","",IF(W10="н","",IF(H10=1,CONCATENATE(B10,","),"")))</f>
        <v/>
      </c>
      <c r="CK10" s="131" t="str">
        <f t="shared" ref="CK10:CK39" si="68">IF(W10="","",IF(W10="н","",IF(I10=2,CONCATENATE(B10,","),"")))</f>
        <v/>
      </c>
      <c r="CL10" s="131" t="str">
        <f t="shared" ref="CL10:CL39" si="69">IF(W10="","",IF(W10="н","",IF(J10=1,CONCATENATE(B10,","),"")))</f>
        <v/>
      </c>
      <c r="CM10" s="131" t="str">
        <f t="shared" ref="CM10:CM39" si="70">IF(W10="","",IF(W10="н","",IF(K10=1,CONCATENATE(B10,","),"")))</f>
        <v/>
      </c>
      <c r="CN10" s="131" t="str">
        <f t="shared" ref="CN10:CN39" si="71">IF(W10="","",IF(W10="н","",IF(L10=2,CONCATENATE(B10,","),"")))</f>
        <v/>
      </c>
      <c r="CO10" s="131" t="str">
        <f t="shared" ref="CO10:CO39" si="72">IF(W10="","",IF(W10="н","",IF(M10=2,CONCATENATE(B10,","),"")))</f>
        <v/>
      </c>
      <c r="CP10" s="131" t="str">
        <f t="shared" ref="CP10:CP39" si="73">IF(W10="","",IF(W10="н","",IF(N10=1,CONCATENATE(B10,","),"")))</f>
        <v/>
      </c>
      <c r="CQ10" s="131" t="str">
        <f t="shared" ref="CQ10:CQ39" si="74">IF(W10="","",IF(W10="н","",IF(O10=1,CONCATENATE(B10,","),"")))</f>
        <v/>
      </c>
      <c r="CR10" s="131" t="str">
        <f t="shared" ref="CR10:CR39" si="75">IF(W10="","",IF(W10="н","",IF(P10=1,CONCATENATE(B10,","),"")))</f>
        <v/>
      </c>
      <c r="CS10" s="132" t="str">
        <f t="shared" ref="CS10:CS39" si="76">IF(W10="","",IF(W10="н","",IF(Q10=1,CONCATENATE(B10,","),"")))</f>
        <v/>
      </c>
      <c r="CT10" s="132" t="str">
        <f t="shared" ref="CT10:CT39" si="77">IF(W10="","",IF(W10="н","",IF(R10=1,CONCATENATE(B10,","),"")))</f>
        <v/>
      </c>
      <c r="CU10" s="132" t="str">
        <f t="shared" ref="CU10:CU39" si="78">IF(W10="","",IF(W10="н","",IF(S10=2,CONCATENATE(B10,","),"")))</f>
        <v/>
      </c>
    </row>
    <row r="11" spans="1:99" ht="15.75" x14ac:dyDescent="0.25">
      <c r="A11" s="114">
        <v>5</v>
      </c>
      <c r="B11" s="111" t="str">
        <f>'список класса'!B11</f>
        <v>Булгакова Ульяна</v>
      </c>
      <c r="C11" s="73">
        <v>2</v>
      </c>
      <c r="D11" s="113">
        <v>1</v>
      </c>
      <c r="E11" s="113">
        <v>1</v>
      </c>
      <c r="F11" s="113">
        <v>1</v>
      </c>
      <c r="G11" s="113">
        <v>0</v>
      </c>
      <c r="H11" s="113">
        <v>1</v>
      </c>
      <c r="I11" s="113">
        <v>0</v>
      </c>
      <c r="J11" s="113">
        <v>1</v>
      </c>
      <c r="K11" s="113">
        <v>0</v>
      </c>
      <c r="L11" s="113">
        <v>1</v>
      </c>
      <c r="M11" s="113">
        <v>2</v>
      </c>
      <c r="N11" s="113">
        <v>1</v>
      </c>
      <c r="O11" s="113">
        <v>1</v>
      </c>
      <c r="P11" s="113">
        <v>1</v>
      </c>
      <c r="Q11" s="113">
        <v>1</v>
      </c>
      <c r="R11" s="113">
        <v>1</v>
      </c>
      <c r="S11" s="113">
        <v>1</v>
      </c>
      <c r="T11" s="31">
        <v>2</v>
      </c>
      <c r="U11" s="11">
        <f t="shared" si="0"/>
        <v>14</v>
      </c>
      <c r="V11" s="12" t="str">
        <f t="shared" si="11"/>
        <v>-</v>
      </c>
      <c r="W11" s="128">
        <f t="shared" si="16"/>
        <v>4</v>
      </c>
      <c r="X11" s="137" t="str">
        <f t="shared" si="12"/>
        <v/>
      </c>
      <c r="Y11" s="137" t="str">
        <f t="shared" si="1"/>
        <v/>
      </c>
      <c r="Z11" s="137" t="str">
        <f t="shared" si="2"/>
        <v/>
      </c>
      <c r="AA11" s="130" t="str">
        <f t="shared" si="13"/>
        <v/>
      </c>
      <c r="AB11" s="130" t="str">
        <f t="shared" si="3"/>
        <v/>
      </c>
      <c r="AC11" s="130" t="str">
        <f t="shared" si="4"/>
        <v/>
      </c>
      <c r="AD11" s="130" t="str">
        <f t="shared" si="5"/>
        <v>Булгакова Ульяна,</v>
      </c>
      <c r="AE11" s="130" t="str">
        <f t="shared" si="6"/>
        <v/>
      </c>
      <c r="AF11" s="130" t="str">
        <f t="shared" si="7"/>
        <v/>
      </c>
      <c r="AG11" s="130" t="str">
        <f t="shared" si="8"/>
        <v/>
      </c>
      <c r="AH11" s="131" t="str">
        <f t="shared" si="9"/>
        <v>умение владеть понятием  «делимость  чисел»;</v>
      </c>
      <c r="AI11" s="131" t="str">
        <f t="shared" si="10"/>
        <v/>
      </c>
      <c r="AJ11" s="131" t="str">
        <f t="shared" si="17"/>
        <v>умение владеть понятием   «обыкновенная дробь»;</v>
      </c>
      <c r="AK11" s="131" t="str">
        <f t="shared" si="18"/>
        <v/>
      </c>
      <c r="AL11" s="131" t="str">
        <f t="shared" si="19"/>
        <v>умение владеть понятием «десятичная дробь»;</v>
      </c>
      <c r="AM11" s="131" t="str">
        <f t="shared" si="20"/>
        <v/>
      </c>
      <c r="AN11" s="131" t="str">
        <f t="shared" si="21"/>
        <v/>
      </c>
      <c r="AO11" s="131" t="str">
        <f t="shared" si="22"/>
        <v/>
      </c>
      <c r="AP11" s="131" t="str">
        <f t="shared" si="23"/>
        <v>умение  находить  неизвестный  компонент арифметического действия;</v>
      </c>
      <c r="AQ11" s="131" t="str">
        <f t="shared" si="24"/>
        <v/>
      </c>
      <c r="AR11" s="131" t="str">
        <f t="shared" si="25"/>
        <v/>
      </c>
      <c r="AS11" s="131" t="str">
        <f t="shared" si="26"/>
        <v>умения  решать  текстовые  задачи  на 
движение, работу;</v>
      </c>
      <c r="AT11" s="131" t="str">
        <f t="shared" si="27"/>
        <v>умения  решать  текстовые  задачи практического содержания;</v>
      </c>
      <c r="AU11" s="131" t="str">
        <f t="shared" si="28"/>
        <v/>
      </c>
      <c r="AV11" s="131" t="str">
        <f t="shared" si="29"/>
        <v/>
      </c>
      <c r="AW11" s="131" t="str">
        <f t="shared" si="30"/>
        <v>умения  решать  текстовые  задачи  на проценты ;</v>
      </c>
      <c r="AX11" s="131" t="str">
        <f t="shared" si="31"/>
        <v/>
      </c>
      <c r="AY11" s="131" t="str">
        <f t="shared" si="32"/>
        <v/>
      </c>
      <c r="AZ11" s="131" t="str">
        <f t="shared" si="33"/>
        <v>умение применять полученные знания для решения задач практического характера;</v>
      </c>
      <c r="BA11" s="131" t="str">
        <f t="shared" si="34"/>
        <v/>
      </c>
      <c r="BB11" s="131" t="str">
        <f t="shared" si="35"/>
        <v>умение  извлекать  информацию,представленную в таблицах, на диаграммах ;</v>
      </c>
      <c r="BC11" s="131" t="str">
        <f t="shared" si="36"/>
        <v/>
      </c>
      <c r="BD11" s="131" t="str">
        <f t="shared" si="37"/>
        <v>умение  извлекать  информацию,представленную в таблицах, на диаграммах ;</v>
      </c>
      <c r="BE11" s="131" t="str">
        <f t="shared" si="38"/>
        <v/>
      </c>
      <c r="BF11" s="131" t="str">
        <f t="shared" si="39"/>
        <v>умение  применять  геометрические представления при решении практических задач;</v>
      </c>
      <c r="BG11" s="131" t="str">
        <f t="shared" si="40"/>
        <v/>
      </c>
      <c r="BH11" s="131" t="str">
        <f t="shared" si="41"/>
        <v>умение  применять навыки геометрических построений;</v>
      </c>
      <c r="BI11" s="132" t="str">
        <f t="shared" si="42"/>
        <v/>
      </c>
      <c r="BJ11" s="132" t="str">
        <f t="shared" si="43"/>
        <v>развитие пространственных представлений;</v>
      </c>
      <c r="BK11" s="132" t="str">
        <f t="shared" si="44"/>
        <v/>
      </c>
      <c r="BL11" s="132" t="str">
        <f t="shared" si="45"/>
        <v>Умение  проводить  логические  обоснования,  доказательства  математических утверждений ;</v>
      </c>
      <c r="BM11" s="132" t="str">
        <f t="shared" si="46"/>
        <v/>
      </c>
      <c r="BN11" s="131" t="str">
        <f t="shared" si="14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действия;умения  решать  текстовые  задачи практического содержания;умение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</v>
      </c>
      <c r="BO11" s="131" t="str">
        <f t="shared" si="15"/>
        <v>умения  решать  текстовые  задачи  на 
движение, работу;умения  решать  текстовые  задачи  на проценты ;</v>
      </c>
      <c r="BP11" s="131" t="str">
        <f t="shared" si="47"/>
        <v/>
      </c>
      <c r="BQ11" s="131" t="str">
        <f t="shared" si="48"/>
        <v/>
      </c>
      <c r="BR11" s="131" t="str">
        <f t="shared" si="49"/>
        <v/>
      </c>
      <c r="BS11" s="131" t="str">
        <f t="shared" si="50"/>
        <v>Булгакова Ульяна,</v>
      </c>
      <c r="BT11" s="131" t="str">
        <f t="shared" si="51"/>
        <v/>
      </c>
      <c r="BU11" s="131" t="str">
        <f t="shared" si="52"/>
        <v>Булгакова Ульяна,</v>
      </c>
      <c r="BV11" s="131" t="str">
        <f t="shared" si="53"/>
        <v/>
      </c>
      <c r="BW11" s="131" t="str">
        <f t="shared" si="54"/>
        <v>Булгакова Ульяна,</v>
      </c>
      <c r="BX11" s="131" t="str">
        <f t="shared" si="55"/>
        <v/>
      </c>
      <c r="BY11" s="131" t="str">
        <f t="shared" si="56"/>
        <v/>
      </c>
      <c r="BZ11" s="131" t="str">
        <f t="shared" si="57"/>
        <v/>
      </c>
      <c r="CA11" s="131" t="str">
        <f t="shared" si="58"/>
        <v/>
      </c>
      <c r="CB11" s="131" t="str">
        <f t="shared" si="59"/>
        <v/>
      </c>
      <c r="CC11" s="132" t="str">
        <f t="shared" si="60"/>
        <v/>
      </c>
      <c r="CD11" s="132" t="str">
        <f t="shared" si="61"/>
        <v/>
      </c>
      <c r="CE11" s="132" t="str">
        <f t="shared" si="62"/>
        <v/>
      </c>
      <c r="CF11" s="131" t="str">
        <f t="shared" si="63"/>
        <v>Булгакова Ульяна,</v>
      </c>
      <c r="CG11" s="131" t="str">
        <f t="shared" si="64"/>
        <v>Булгакова Ульяна,</v>
      </c>
      <c r="CH11" s="131" t="str">
        <f t="shared" si="65"/>
        <v>Булгакова Ульяна,</v>
      </c>
      <c r="CI11" s="131" t="str">
        <f t="shared" si="66"/>
        <v/>
      </c>
      <c r="CJ11" s="131" t="str">
        <f t="shared" si="67"/>
        <v>Булгакова Ульяна,</v>
      </c>
      <c r="CK11" s="131" t="str">
        <f t="shared" si="68"/>
        <v/>
      </c>
      <c r="CL11" s="131" t="str">
        <f t="shared" si="69"/>
        <v>Булгакова Ульяна,</v>
      </c>
      <c r="CM11" s="131" t="str">
        <f t="shared" si="70"/>
        <v/>
      </c>
      <c r="CN11" s="131" t="str">
        <f t="shared" si="71"/>
        <v/>
      </c>
      <c r="CO11" s="131" t="str">
        <f t="shared" si="72"/>
        <v>Булгакова Ульяна,</v>
      </c>
      <c r="CP11" s="131" t="str">
        <f t="shared" si="73"/>
        <v>Булгакова Ульяна,</v>
      </c>
      <c r="CQ11" s="131" t="str">
        <f t="shared" si="74"/>
        <v>Булгакова Ульяна,</v>
      </c>
      <c r="CR11" s="131" t="str">
        <f t="shared" si="75"/>
        <v>Булгакова Ульяна,</v>
      </c>
      <c r="CS11" s="132" t="str">
        <f t="shared" si="76"/>
        <v>Булгакова Ульяна,</v>
      </c>
      <c r="CT11" s="132" t="str">
        <f t="shared" si="77"/>
        <v>Булгакова Ульяна,</v>
      </c>
      <c r="CU11" s="132" t="str">
        <f t="shared" si="78"/>
        <v/>
      </c>
    </row>
    <row r="12" spans="1:99" ht="15.75" x14ac:dyDescent="0.25">
      <c r="A12" s="114">
        <v>6</v>
      </c>
      <c r="B12" s="111" t="str">
        <f>'список класса'!B12</f>
        <v>Бычев Иван</v>
      </c>
      <c r="C12" s="73">
        <v>2</v>
      </c>
      <c r="D12" s="113">
        <v>0</v>
      </c>
      <c r="E12" s="113">
        <v>1</v>
      </c>
      <c r="F12" s="113">
        <v>1</v>
      </c>
      <c r="G12" s="113">
        <v>0</v>
      </c>
      <c r="H12" s="113">
        <v>1</v>
      </c>
      <c r="I12" s="113">
        <v>2</v>
      </c>
      <c r="J12" s="113">
        <v>1</v>
      </c>
      <c r="K12" s="113">
        <v>1</v>
      </c>
      <c r="L12" s="113">
        <v>0</v>
      </c>
      <c r="M12" s="113">
        <v>0</v>
      </c>
      <c r="N12" s="113">
        <v>1</v>
      </c>
      <c r="O12" s="113">
        <v>0</v>
      </c>
      <c r="P12" s="113">
        <v>1</v>
      </c>
      <c r="Q12" s="113">
        <v>1</v>
      </c>
      <c r="R12" s="113">
        <v>0</v>
      </c>
      <c r="S12" s="113">
        <v>2</v>
      </c>
      <c r="T12" s="31">
        <v>3</v>
      </c>
      <c r="U12" s="11">
        <f t="shared" si="0"/>
        <v>12</v>
      </c>
      <c r="V12" s="12" t="str">
        <f t="shared" si="11"/>
        <v>-</v>
      </c>
      <c r="W12" s="128">
        <f t="shared" si="16"/>
        <v>4</v>
      </c>
      <c r="X12" s="137" t="str">
        <f t="shared" si="12"/>
        <v/>
      </c>
      <c r="Y12" s="137" t="str">
        <f t="shared" si="1"/>
        <v/>
      </c>
      <c r="Z12" s="137" t="str">
        <f t="shared" si="2"/>
        <v/>
      </c>
      <c r="AA12" s="130" t="str">
        <f t="shared" si="13"/>
        <v/>
      </c>
      <c r="AB12" s="130" t="str">
        <f t="shared" si="3"/>
        <v/>
      </c>
      <c r="AC12" s="130" t="str">
        <f t="shared" si="4"/>
        <v/>
      </c>
      <c r="AD12" s="130" t="str">
        <f t="shared" si="5"/>
        <v>Бычев Иван,</v>
      </c>
      <c r="AE12" s="130" t="str">
        <f t="shared" si="6"/>
        <v/>
      </c>
      <c r="AF12" s="130" t="str">
        <f t="shared" si="7"/>
        <v/>
      </c>
      <c r="AG12" s="130" t="str">
        <f t="shared" si="8"/>
        <v/>
      </c>
      <c r="AH12" s="131" t="str">
        <f t="shared" si="9"/>
        <v/>
      </c>
      <c r="AI12" s="131" t="str">
        <f t="shared" si="10"/>
        <v>умение владеть понятием  «делимость  чисел»;</v>
      </c>
      <c r="AJ12" s="131" t="str">
        <f t="shared" si="17"/>
        <v>умение владеть понятием   «обыкновенная дробь»;</v>
      </c>
      <c r="AK12" s="131" t="str">
        <f t="shared" si="18"/>
        <v/>
      </c>
      <c r="AL12" s="131" t="str">
        <f t="shared" si="19"/>
        <v>умение владеть понятием «десятичная дробь»;</v>
      </c>
      <c r="AM12" s="131" t="str">
        <f t="shared" si="20"/>
        <v/>
      </c>
      <c r="AN12" s="131" t="str">
        <f t="shared" si="21"/>
        <v/>
      </c>
      <c r="AO12" s="131" t="str">
        <f t="shared" si="22"/>
        <v/>
      </c>
      <c r="AP12" s="131" t="str">
        <f t="shared" si="23"/>
        <v>умение  находить  неизвестный  компонент арифметического действия;</v>
      </c>
      <c r="AQ12" s="131" t="str">
        <f t="shared" si="24"/>
        <v/>
      </c>
      <c r="AR12" s="131" t="str">
        <f t="shared" si="25"/>
        <v>умения  решать  текстовые  задачи  на 
движение, работу;</v>
      </c>
      <c r="AS12" s="131" t="str">
        <f t="shared" si="26"/>
        <v/>
      </c>
      <c r="AT12" s="131" t="str">
        <f t="shared" si="27"/>
        <v>умения  решать  текстовые  задачи практического содержания;</v>
      </c>
      <c r="AU12" s="131" t="str">
        <f t="shared" si="28"/>
        <v/>
      </c>
      <c r="AV12" s="131" t="str">
        <f t="shared" si="29"/>
        <v>умения  решать  текстовые  задачи  на проценты ;</v>
      </c>
      <c r="AW12" s="131" t="str">
        <f t="shared" si="30"/>
        <v/>
      </c>
      <c r="AX12" s="131" t="str">
        <f t="shared" si="31"/>
        <v/>
      </c>
      <c r="AY12" s="131" t="str">
        <f t="shared" si="32"/>
        <v>умение  находить  значение  арифметического выражения с натуральными числами, содержащего скобки;</v>
      </c>
      <c r="AZ12" s="131" t="str">
        <f t="shared" si="33"/>
        <v/>
      </c>
      <c r="BA12" s="131" t="str">
        <f t="shared" si="34"/>
        <v>умение применять полученные знания для решения задач практического характера;</v>
      </c>
      <c r="BB12" s="131" t="str">
        <f t="shared" si="35"/>
        <v>умение  извлекать  информацию,представленную в таблицах, на диаграммах ;</v>
      </c>
      <c r="BC12" s="131" t="str">
        <f t="shared" si="36"/>
        <v/>
      </c>
      <c r="BD12" s="131" t="str">
        <f t="shared" si="37"/>
        <v/>
      </c>
      <c r="BE12" s="131" t="str">
        <f t="shared" si="38"/>
        <v>умение  извлекать  информацию,представленную в таблицах, на диаграммах ;</v>
      </c>
      <c r="BF12" s="131" t="str">
        <f t="shared" si="39"/>
        <v>умение  применять  геометрические представления при решении практических задач;</v>
      </c>
      <c r="BG12" s="131" t="str">
        <f t="shared" si="40"/>
        <v/>
      </c>
      <c r="BH12" s="131" t="str">
        <f t="shared" si="41"/>
        <v>умение  применять навыки геометрических построений;</v>
      </c>
      <c r="BI12" s="132" t="str">
        <f t="shared" si="42"/>
        <v/>
      </c>
      <c r="BJ12" s="132" t="str">
        <f t="shared" si="43"/>
        <v/>
      </c>
      <c r="BK12" s="132" t="str">
        <f t="shared" si="44"/>
        <v>развитие пространственных представлений;</v>
      </c>
      <c r="BL12" s="132" t="str">
        <f t="shared" si="45"/>
        <v/>
      </c>
      <c r="BM12" s="132" t="str">
        <f t="shared" si="46"/>
        <v/>
      </c>
      <c r="BN12" s="131" t="str">
        <f t="shared" si="14"/>
        <v>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BO12" s="131" t="str">
        <f t="shared" si="15"/>
        <v>умение владеть понятием  «делимость  чисел»;умение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;развитие пространственных представлений;</v>
      </c>
      <c r="BP12" s="131" t="str">
        <f t="shared" si="47"/>
        <v>Бычев Иван,</v>
      </c>
      <c r="BQ12" s="131" t="str">
        <f t="shared" si="48"/>
        <v/>
      </c>
      <c r="BR12" s="131" t="str">
        <f t="shared" si="49"/>
        <v/>
      </c>
      <c r="BS12" s="131" t="str">
        <f t="shared" si="50"/>
        <v>Бычев Иван,</v>
      </c>
      <c r="BT12" s="131" t="str">
        <f t="shared" si="51"/>
        <v/>
      </c>
      <c r="BU12" s="131" t="str">
        <f t="shared" si="52"/>
        <v/>
      </c>
      <c r="BV12" s="131" t="str">
        <f t="shared" si="53"/>
        <v/>
      </c>
      <c r="BW12" s="131" t="str">
        <f t="shared" si="54"/>
        <v/>
      </c>
      <c r="BX12" s="131" t="str">
        <f t="shared" si="55"/>
        <v>Бычев Иван,</v>
      </c>
      <c r="BY12" s="131" t="str">
        <f t="shared" si="56"/>
        <v>Бычев Иван,</v>
      </c>
      <c r="BZ12" s="131" t="str">
        <f t="shared" si="57"/>
        <v/>
      </c>
      <c r="CA12" s="131" t="str">
        <f t="shared" si="58"/>
        <v>Бычев Иван,</v>
      </c>
      <c r="CB12" s="131" t="str">
        <f t="shared" si="59"/>
        <v/>
      </c>
      <c r="CC12" s="132" t="str">
        <f t="shared" si="60"/>
        <v/>
      </c>
      <c r="CD12" s="132" t="str">
        <f t="shared" si="61"/>
        <v>Бычев Иван,</v>
      </c>
      <c r="CE12" s="132" t="str">
        <f t="shared" si="62"/>
        <v/>
      </c>
      <c r="CF12" s="131" t="str">
        <f t="shared" si="63"/>
        <v/>
      </c>
      <c r="CG12" s="131" t="str">
        <f t="shared" si="64"/>
        <v>Бычев Иван,</v>
      </c>
      <c r="CH12" s="131" t="str">
        <f t="shared" si="65"/>
        <v>Бычев Иван,</v>
      </c>
      <c r="CI12" s="131" t="str">
        <f t="shared" si="66"/>
        <v/>
      </c>
      <c r="CJ12" s="131" t="str">
        <f t="shared" si="67"/>
        <v>Бычев Иван,</v>
      </c>
      <c r="CK12" s="131" t="str">
        <f t="shared" si="68"/>
        <v>Бычев Иван,</v>
      </c>
      <c r="CL12" s="131" t="str">
        <f t="shared" si="69"/>
        <v>Бычев Иван,</v>
      </c>
      <c r="CM12" s="131" t="str">
        <f t="shared" si="70"/>
        <v>Бычев Иван,</v>
      </c>
      <c r="CN12" s="131" t="str">
        <f t="shared" si="71"/>
        <v/>
      </c>
      <c r="CO12" s="131" t="str">
        <f t="shared" si="72"/>
        <v/>
      </c>
      <c r="CP12" s="131" t="str">
        <f t="shared" si="73"/>
        <v>Бычев Иван,</v>
      </c>
      <c r="CQ12" s="131" t="str">
        <f t="shared" si="74"/>
        <v/>
      </c>
      <c r="CR12" s="131" t="str">
        <f t="shared" si="75"/>
        <v>Бычев Иван,</v>
      </c>
      <c r="CS12" s="132" t="str">
        <f t="shared" si="76"/>
        <v>Бычев Иван,</v>
      </c>
      <c r="CT12" s="132" t="str">
        <f t="shared" si="77"/>
        <v/>
      </c>
      <c r="CU12" s="132" t="str">
        <f t="shared" si="78"/>
        <v>Бычев Иван,</v>
      </c>
    </row>
    <row r="13" spans="1:99" ht="15.75" x14ac:dyDescent="0.25">
      <c r="A13" s="114">
        <v>7</v>
      </c>
      <c r="B13" s="111" t="str">
        <f>'список класса'!B13</f>
        <v>Евдокимова Софья</v>
      </c>
      <c r="C13" s="73">
        <v>2</v>
      </c>
      <c r="D13" s="113">
        <v>0</v>
      </c>
      <c r="E13" s="113">
        <v>0</v>
      </c>
      <c r="F13" s="113">
        <v>1</v>
      </c>
      <c r="G13" s="113">
        <v>0</v>
      </c>
      <c r="H13" s="113">
        <v>1</v>
      </c>
      <c r="I13" s="113">
        <v>0</v>
      </c>
      <c r="J13" s="113">
        <v>1</v>
      </c>
      <c r="K13" s="113">
        <v>0</v>
      </c>
      <c r="L13" s="113">
        <v>0</v>
      </c>
      <c r="M13" s="113">
        <v>0</v>
      </c>
      <c r="N13" s="113">
        <v>1</v>
      </c>
      <c r="O13" s="113">
        <v>1</v>
      </c>
      <c r="P13" s="113">
        <v>0</v>
      </c>
      <c r="Q13" s="113">
        <v>1</v>
      </c>
      <c r="R13" s="113">
        <v>0</v>
      </c>
      <c r="S13" s="113">
        <v>1</v>
      </c>
      <c r="T13" s="31">
        <v>2</v>
      </c>
      <c r="U13" s="11">
        <f t="shared" si="0"/>
        <v>7</v>
      </c>
      <c r="V13" s="12" t="str">
        <f t="shared" si="11"/>
        <v>-</v>
      </c>
      <c r="W13" s="128">
        <f t="shared" si="16"/>
        <v>3</v>
      </c>
      <c r="X13" s="137" t="str">
        <f t="shared" si="12"/>
        <v/>
      </c>
      <c r="Y13" s="137" t="str">
        <f t="shared" si="1"/>
        <v/>
      </c>
      <c r="Z13" s="137" t="str">
        <f t="shared" si="2"/>
        <v/>
      </c>
      <c r="AA13" s="130" t="str">
        <f t="shared" si="13"/>
        <v/>
      </c>
      <c r="AB13" s="130" t="str">
        <f t="shared" si="3"/>
        <v/>
      </c>
      <c r="AC13" s="130" t="str">
        <f t="shared" si="4"/>
        <v/>
      </c>
      <c r="AD13" s="130" t="str">
        <f t="shared" si="5"/>
        <v/>
      </c>
      <c r="AE13" s="130" t="str">
        <f t="shared" si="6"/>
        <v>Евдокимова Софья,</v>
      </c>
      <c r="AF13" s="130" t="str">
        <f t="shared" si="7"/>
        <v/>
      </c>
      <c r="AG13" s="130" t="str">
        <f t="shared" si="8"/>
        <v/>
      </c>
      <c r="AH13" s="131" t="str">
        <f t="shared" si="9"/>
        <v/>
      </c>
      <c r="AI13" s="131" t="str">
        <f t="shared" si="10"/>
        <v>умение владеть понятием  «делимость  чисел»;</v>
      </c>
      <c r="AJ13" s="131" t="str">
        <f t="shared" si="17"/>
        <v/>
      </c>
      <c r="AK13" s="131" t="str">
        <f t="shared" si="18"/>
        <v>умение владеть понятием   «обыкновенная дробь»;</v>
      </c>
      <c r="AL13" s="131" t="str">
        <f t="shared" si="19"/>
        <v>умение владеть понятием «десятичная дробь»;</v>
      </c>
      <c r="AM13" s="131" t="str">
        <f t="shared" si="20"/>
        <v/>
      </c>
      <c r="AN13" s="131" t="str">
        <f t="shared" si="21"/>
        <v/>
      </c>
      <c r="AO13" s="131" t="str">
        <f t="shared" si="22"/>
        <v/>
      </c>
      <c r="AP13" s="131" t="str">
        <f t="shared" si="23"/>
        <v>умение  находить  неизвестный  компонент арифметического действия;</v>
      </c>
      <c r="AQ13" s="131" t="str">
        <f t="shared" si="24"/>
        <v/>
      </c>
      <c r="AR13" s="131" t="str">
        <f t="shared" si="25"/>
        <v/>
      </c>
      <c r="AS13" s="131" t="str">
        <f t="shared" si="26"/>
        <v>умения  решать  текстовые  задачи  на 
движение, работу;</v>
      </c>
      <c r="AT13" s="131" t="str">
        <f t="shared" si="27"/>
        <v>умения  решать  текстовые  задачи практического содержания;</v>
      </c>
      <c r="AU13" s="131" t="str">
        <f t="shared" si="28"/>
        <v/>
      </c>
      <c r="AV13" s="131" t="str">
        <f t="shared" si="29"/>
        <v/>
      </c>
      <c r="AW13" s="131" t="str">
        <f t="shared" si="30"/>
        <v>умения  решать  текстовые  задачи  на проценты ;</v>
      </c>
      <c r="AX13" s="131" t="str">
        <f t="shared" si="31"/>
        <v/>
      </c>
      <c r="AY13" s="131" t="str">
        <f t="shared" si="32"/>
        <v>умение  находить  значение  арифметического выражения с натуральными числами, содержащего скобки;</v>
      </c>
      <c r="AZ13" s="131" t="str">
        <f t="shared" si="33"/>
        <v/>
      </c>
      <c r="BA13" s="131" t="str">
        <f t="shared" si="34"/>
        <v>умение применять полученные знания для решения задач практического характера;</v>
      </c>
      <c r="BB13" s="131" t="str">
        <f t="shared" si="35"/>
        <v>умение  извлекать  информацию,представленную в таблицах, на диаграммах ;</v>
      </c>
      <c r="BC13" s="131" t="str">
        <f t="shared" si="36"/>
        <v/>
      </c>
      <c r="BD13" s="131" t="str">
        <f t="shared" si="37"/>
        <v>умение  извлекать  информацию,представленную в таблицах, на диаграммах ;</v>
      </c>
      <c r="BE13" s="131" t="str">
        <f t="shared" si="38"/>
        <v/>
      </c>
      <c r="BF13" s="131" t="str">
        <f t="shared" si="39"/>
        <v/>
      </c>
      <c r="BG13" s="131" t="str">
        <f t="shared" si="40"/>
        <v>умение  применять  геометрические представления при решении практических задач;</v>
      </c>
      <c r="BH13" s="131" t="str">
        <f t="shared" si="41"/>
        <v>умение  применять навыки геометрических построений;</v>
      </c>
      <c r="BI13" s="132" t="str">
        <f t="shared" si="42"/>
        <v/>
      </c>
      <c r="BJ13" s="132" t="str">
        <f t="shared" si="43"/>
        <v/>
      </c>
      <c r="BK13" s="132" t="str">
        <f t="shared" si="44"/>
        <v>развитие пространственных представлений;</v>
      </c>
      <c r="BL13" s="132" t="str">
        <f t="shared" si="45"/>
        <v>Умение  проводить  логические  обоснования,  доказательства  математических утверждений ;</v>
      </c>
      <c r="BM13" s="132" t="str">
        <f t="shared" si="46"/>
        <v/>
      </c>
      <c r="BN13" s="131" t="str">
        <f t="shared" si="14"/>
        <v>умение владеть понятием «десятичная дробь»;умение  находить  неизвестный  компонент арифметического действия;умения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навыки геометрических построений;Умение  проводить  логические  обоснования,  доказательства  математических утверждений ;</v>
      </c>
      <c r="BO13" s="131" t="str">
        <f t="shared" si="15"/>
        <v>умение владеть понятием  «делимость  чисел»;умение владеть понятием   «обыкновенная дробь»;умения  решать  текстовые  задачи  на 
движение, работу;умения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задач;развитие пространственных представлений;</v>
      </c>
      <c r="BP13" s="131" t="str">
        <f t="shared" si="47"/>
        <v>Евдокимова Софья,</v>
      </c>
      <c r="BQ13" s="131" t="str">
        <f t="shared" si="48"/>
        <v>Евдокимова Софья,</v>
      </c>
      <c r="BR13" s="131" t="str">
        <f t="shared" si="49"/>
        <v/>
      </c>
      <c r="BS13" s="131" t="str">
        <f t="shared" si="50"/>
        <v>Евдокимова Софья,</v>
      </c>
      <c r="BT13" s="131" t="str">
        <f t="shared" si="51"/>
        <v/>
      </c>
      <c r="BU13" s="131" t="str">
        <f t="shared" si="52"/>
        <v>Евдокимова Софья,</v>
      </c>
      <c r="BV13" s="131" t="str">
        <f t="shared" si="53"/>
        <v/>
      </c>
      <c r="BW13" s="131" t="str">
        <f t="shared" si="54"/>
        <v>Евдокимова Софья,</v>
      </c>
      <c r="BX13" s="131" t="str">
        <f t="shared" si="55"/>
        <v>Евдокимова Софья,</v>
      </c>
      <c r="BY13" s="131" t="str">
        <f t="shared" si="56"/>
        <v>Евдокимова Софья,</v>
      </c>
      <c r="BZ13" s="131" t="str">
        <f t="shared" si="57"/>
        <v/>
      </c>
      <c r="CA13" s="131" t="str">
        <f t="shared" si="58"/>
        <v/>
      </c>
      <c r="CB13" s="131" t="str">
        <f t="shared" si="59"/>
        <v>Евдокимова Софья,</v>
      </c>
      <c r="CC13" s="132" t="str">
        <f t="shared" si="60"/>
        <v/>
      </c>
      <c r="CD13" s="132" t="str">
        <f t="shared" si="61"/>
        <v>Евдокимова Софья,</v>
      </c>
      <c r="CE13" s="132" t="str">
        <f t="shared" si="62"/>
        <v/>
      </c>
      <c r="CF13" s="131" t="str">
        <f t="shared" si="63"/>
        <v/>
      </c>
      <c r="CG13" s="131" t="str">
        <f t="shared" si="64"/>
        <v/>
      </c>
      <c r="CH13" s="131" t="str">
        <f t="shared" si="65"/>
        <v>Евдокимова Софья,</v>
      </c>
      <c r="CI13" s="131" t="str">
        <f t="shared" si="66"/>
        <v/>
      </c>
      <c r="CJ13" s="131" t="str">
        <f t="shared" si="67"/>
        <v>Евдокимова Софья,</v>
      </c>
      <c r="CK13" s="131" t="str">
        <f t="shared" si="68"/>
        <v/>
      </c>
      <c r="CL13" s="131" t="str">
        <f t="shared" si="69"/>
        <v>Евдокимова Софья,</v>
      </c>
      <c r="CM13" s="131" t="str">
        <f t="shared" si="70"/>
        <v/>
      </c>
      <c r="CN13" s="131" t="str">
        <f t="shared" si="71"/>
        <v/>
      </c>
      <c r="CO13" s="131" t="str">
        <f t="shared" si="72"/>
        <v/>
      </c>
      <c r="CP13" s="131" t="str">
        <f t="shared" si="73"/>
        <v>Евдокимова Софья,</v>
      </c>
      <c r="CQ13" s="131" t="str">
        <f t="shared" si="74"/>
        <v>Евдокимова Софья,</v>
      </c>
      <c r="CR13" s="131" t="str">
        <f t="shared" si="75"/>
        <v/>
      </c>
      <c r="CS13" s="132" t="str">
        <f t="shared" si="76"/>
        <v>Евдокимова Софья,</v>
      </c>
      <c r="CT13" s="132" t="str">
        <f t="shared" si="77"/>
        <v/>
      </c>
      <c r="CU13" s="132" t="str">
        <f t="shared" si="78"/>
        <v/>
      </c>
    </row>
    <row r="14" spans="1:99" ht="15.75" x14ac:dyDescent="0.25">
      <c r="A14" s="114">
        <v>8</v>
      </c>
      <c r="B14" s="111" t="str">
        <f>'список класса'!B14</f>
        <v>Жванская Варвара</v>
      </c>
      <c r="C14" s="73">
        <v>1</v>
      </c>
      <c r="D14" s="113">
        <v>0</v>
      </c>
      <c r="E14" s="113">
        <v>0</v>
      </c>
      <c r="F14" s="113">
        <v>0</v>
      </c>
      <c r="G14" s="113">
        <v>0</v>
      </c>
      <c r="H14" s="113">
        <v>0</v>
      </c>
      <c r="I14" s="113">
        <v>0</v>
      </c>
      <c r="J14" s="113">
        <v>0</v>
      </c>
      <c r="K14" s="113">
        <v>0</v>
      </c>
      <c r="L14" s="113">
        <v>0</v>
      </c>
      <c r="M14" s="113">
        <v>0</v>
      </c>
      <c r="N14" s="113">
        <v>1</v>
      </c>
      <c r="O14" s="113">
        <v>1</v>
      </c>
      <c r="P14" s="113">
        <v>0</v>
      </c>
      <c r="Q14" s="113">
        <v>0</v>
      </c>
      <c r="R14" s="113">
        <v>0</v>
      </c>
      <c r="S14" s="113">
        <v>0</v>
      </c>
      <c r="T14" s="31"/>
      <c r="U14" s="11">
        <f t="shared" si="0"/>
        <v>2</v>
      </c>
      <c r="V14" s="12" t="str">
        <f t="shared" si="11"/>
        <v>-</v>
      </c>
      <c r="W14" s="128">
        <f t="shared" si="16"/>
        <v>2</v>
      </c>
      <c r="X14" s="137" t="str">
        <f t="shared" si="12"/>
        <v/>
      </c>
      <c r="Y14" s="137" t="str">
        <f t="shared" si="1"/>
        <v/>
      </c>
      <c r="Z14" s="137" t="str">
        <f t="shared" si="2"/>
        <v>Жванская Варвара,</v>
      </c>
      <c r="AA14" s="130" t="str">
        <f t="shared" si="13"/>
        <v/>
      </c>
      <c r="AB14" s="130" t="str">
        <f t="shared" si="3"/>
        <v/>
      </c>
      <c r="AC14" s="130" t="str">
        <f t="shared" si="4"/>
        <v/>
      </c>
      <c r="AD14" s="130" t="str">
        <f t="shared" si="5"/>
        <v/>
      </c>
      <c r="AE14" s="130" t="str">
        <f t="shared" si="6"/>
        <v/>
      </c>
      <c r="AF14" s="130" t="str">
        <f t="shared" si="7"/>
        <v>Жванская Варвара,</v>
      </c>
      <c r="AG14" s="130" t="str">
        <f t="shared" si="8"/>
        <v/>
      </c>
      <c r="AH14" s="131" t="str">
        <f t="shared" si="9"/>
        <v/>
      </c>
      <c r="AI14" s="131" t="str">
        <f t="shared" si="10"/>
        <v>умение владеть понятием  «делимость  чисел»;</v>
      </c>
      <c r="AJ14" s="131" t="str">
        <f t="shared" si="17"/>
        <v/>
      </c>
      <c r="AK14" s="131" t="str">
        <f t="shared" si="18"/>
        <v>умение владеть понятием   «обыкновенная дробь»;</v>
      </c>
      <c r="AL14" s="131" t="str">
        <f t="shared" si="19"/>
        <v/>
      </c>
      <c r="AM14" s="131" t="str">
        <f t="shared" si="20"/>
        <v>умение владеть понятием «десятичная дробь»;</v>
      </c>
      <c r="AN14" s="131" t="str">
        <f t="shared" si="21"/>
        <v/>
      </c>
      <c r="AO14" s="131" t="str">
        <f t="shared" si="22"/>
        <v/>
      </c>
      <c r="AP14" s="131" t="str">
        <f t="shared" si="23"/>
        <v/>
      </c>
      <c r="AQ14" s="131" t="str">
        <f t="shared" si="24"/>
        <v>умение  находить  неизвестный  компонент арифметического действия;</v>
      </c>
      <c r="AR14" s="131" t="str">
        <f t="shared" si="25"/>
        <v/>
      </c>
      <c r="AS14" s="131" t="str">
        <f t="shared" si="26"/>
        <v>умения  решать  текстовые  задачи  на 
движение, работу;</v>
      </c>
      <c r="AT14" s="131" t="str">
        <f t="shared" si="27"/>
        <v/>
      </c>
      <c r="AU14" s="131" t="str">
        <f t="shared" si="28"/>
        <v>умения  решать  текстовые  задачи практического содержания;</v>
      </c>
      <c r="AV14" s="131" t="str">
        <f t="shared" si="29"/>
        <v/>
      </c>
      <c r="AW14" s="131" t="str">
        <f t="shared" si="30"/>
        <v>умения  решать  текстовые  задачи  на проценты ;</v>
      </c>
      <c r="AX14" s="131" t="str">
        <f t="shared" si="31"/>
        <v/>
      </c>
      <c r="AY14" s="131" t="str">
        <f t="shared" si="32"/>
        <v>умение  находить  значение  арифметического выражения с натуральными числами, содержащего скобки;</v>
      </c>
      <c r="AZ14" s="131" t="str">
        <f t="shared" si="33"/>
        <v/>
      </c>
      <c r="BA14" s="131" t="str">
        <f t="shared" si="34"/>
        <v>умение применять полученные знания для решения задач практического характера;</v>
      </c>
      <c r="BB14" s="131" t="str">
        <f t="shared" si="35"/>
        <v>умение  извлекать  информацию,представленную в таблицах, на диаграммах ;</v>
      </c>
      <c r="BC14" s="131" t="str">
        <f t="shared" si="36"/>
        <v/>
      </c>
      <c r="BD14" s="131" t="str">
        <f t="shared" si="37"/>
        <v>умение  извлекать  информацию,представленную в таблицах, на диаграммах ;</v>
      </c>
      <c r="BE14" s="131" t="str">
        <f t="shared" si="38"/>
        <v/>
      </c>
      <c r="BF14" s="131" t="str">
        <f t="shared" si="39"/>
        <v/>
      </c>
      <c r="BG14" s="131" t="str">
        <f t="shared" si="40"/>
        <v>умение  применять  геометрические представления при решении практических задач;</v>
      </c>
      <c r="BH14" s="131" t="str">
        <f t="shared" si="41"/>
        <v/>
      </c>
      <c r="BI14" s="132" t="str">
        <f t="shared" si="42"/>
        <v>умение  применять навыки геометрических построений;</v>
      </c>
      <c r="BJ14" s="132" t="str">
        <f t="shared" si="43"/>
        <v/>
      </c>
      <c r="BK14" s="132" t="str">
        <f t="shared" si="44"/>
        <v>развитие пространственных представлений;</v>
      </c>
      <c r="BL14" s="132" t="str">
        <f t="shared" si="45"/>
        <v/>
      </c>
      <c r="BM14" s="132" t="str">
        <f t="shared" si="46"/>
        <v>Умение  проводить  логические  обоснования,  доказательства  математических утверждений ;</v>
      </c>
      <c r="BN14" s="131" t="str">
        <f t="shared" si="14"/>
        <v>умение  извлекать  информацию,представленную в таблицах, на диаграммах ;умение  извлекать  информацию,представленную в таблицах, на диаграммах ;</v>
      </c>
      <c r="BO14" s="131" t="str">
        <f t="shared" si="15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</v>
      </c>
      <c r="BP14" s="131" t="str">
        <f t="shared" si="47"/>
        <v>Жванская Варвара,</v>
      </c>
      <c r="BQ14" s="131" t="str">
        <f t="shared" si="48"/>
        <v>Жванская Варвара,</v>
      </c>
      <c r="BR14" s="131" t="str">
        <f t="shared" si="49"/>
        <v>Жванская Варвара,</v>
      </c>
      <c r="BS14" s="131" t="str">
        <f t="shared" si="50"/>
        <v>Жванская Варвара,</v>
      </c>
      <c r="BT14" s="131" t="str">
        <f t="shared" si="51"/>
        <v>Жванская Варвара,</v>
      </c>
      <c r="BU14" s="131" t="str">
        <f t="shared" si="52"/>
        <v>Жванская Варвара,</v>
      </c>
      <c r="BV14" s="131" t="str">
        <f t="shared" si="53"/>
        <v>Жванская Варвара,</v>
      </c>
      <c r="BW14" s="131" t="str">
        <f t="shared" si="54"/>
        <v>Жванская Варвара,</v>
      </c>
      <c r="BX14" s="131" t="str">
        <f t="shared" si="55"/>
        <v>Жванская Варвара,</v>
      </c>
      <c r="BY14" s="131" t="str">
        <f t="shared" si="56"/>
        <v>Жванская Варвара,</v>
      </c>
      <c r="BZ14" s="131" t="str">
        <f t="shared" si="57"/>
        <v/>
      </c>
      <c r="CA14" s="131" t="str">
        <f t="shared" si="58"/>
        <v/>
      </c>
      <c r="CB14" s="131" t="str">
        <f t="shared" si="59"/>
        <v>Жванская Варвара,</v>
      </c>
      <c r="CC14" s="132" t="str">
        <f t="shared" si="60"/>
        <v>Жванская Варвара,</v>
      </c>
      <c r="CD14" s="132" t="str">
        <f t="shared" si="61"/>
        <v>Жванская Варвара,</v>
      </c>
      <c r="CE14" s="132" t="str">
        <f t="shared" si="62"/>
        <v>Жванская Варвара,</v>
      </c>
      <c r="CF14" s="131" t="str">
        <f t="shared" si="63"/>
        <v/>
      </c>
      <c r="CG14" s="131" t="str">
        <f t="shared" si="64"/>
        <v/>
      </c>
      <c r="CH14" s="131" t="str">
        <f t="shared" si="65"/>
        <v/>
      </c>
      <c r="CI14" s="131" t="str">
        <f t="shared" si="66"/>
        <v/>
      </c>
      <c r="CJ14" s="131" t="str">
        <f t="shared" si="67"/>
        <v/>
      </c>
      <c r="CK14" s="131" t="str">
        <f t="shared" si="68"/>
        <v/>
      </c>
      <c r="CL14" s="131" t="str">
        <f t="shared" si="69"/>
        <v/>
      </c>
      <c r="CM14" s="131" t="str">
        <f t="shared" si="70"/>
        <v/>
      </c>
      <c r="CN14" s="131" t="str">
        <f t="shared" si="71"/>
        <v/>
      </c>
      <c r="CO14" s="131" t="str">
        <f t="shared" si="72"/>
        <v/>
      </c>
      <c r="CP14" s="131" t="str">
        <f t="shared" si="73"/>
        <v>Жванская Варвара,</v>
      </c>
      <c r="CQ14" s="131" t="str">
        <f t="shared" si="74"/>
        <v>Жванская Варвара,</v>
      </c>
      <c r="CR14" s="131" t="str">
        <f t="shared" si="75"/>
        <v/>
      </c>
      <c r="CS14" s="132" t="str">
        <f t="shared" si="76"/>
        <v/>
      </c>
      <c r="CT14" s="132" t="str">
        <f t="shared" si="77"/>
        <v/>
      </c>
      <c r="CU14" s="132" t="str">
        <f t="shared" si="78"/>
        <v/>
      </c>
    </row>
    <row r="15" spans="1:99" ht="15.75" x14ac:dyDescent="0.25">
      <c r="A15" s="114">
        <v>9</v>
      </c>
      <c r="B15" s="111" t="str">
        <f>'список класса'!B15</f>
        <v>Исаева Полина</v>
      </c>
      <c r="C15" s="73">
        <v>1</v>
      </c>
      <c r="D15" s="113">
        <v>0</v>
      </c>
      <c r="E15" s="113">
        <v>1</v>
      </c>
      <c r="F15" s="113">
        <v>1</v>
      </c>
      <c r="G15" s="113">
        <v>1</v>
      </c>
      <c r="H15" s="113">
        <v>1</v>
      </c>
      <c r="I15" s="113">
        <v>0</v>
      </c>
      <c r="J15" s="113">
        <v>0</v>
      </c>
      <c r="K15" s="113">
        <v>1</v>
      </c>
      <c r="L15" s="113">
        <v>1</v>
      </c>
      <c r="M15" s="113">
        <v>2</v>
      </c>
      <c r="N15" s="113">
        <v>1</v>
      </c>
      <c r="O15" s="113">
        <v>1</v>
      </c>
      <c r="P15" s="113">
        <v>1</v>
      </c>
      <c r="Q15" s="113">
        <v>1</v>
      </c>
      <c r="R15" s="113">
        <v>1</v>
      </c>
      <c r="S15" s="113">
        <v>0</v>
      </c>
      <c r="T15" s="31">
        <v>2</v>
      </c>
      <c r="U15" s="11">
        <f t="shared" si="0"/>
        <v>13</v>
      </c>
      <c r="V15" s="12" t="str">
        <f t="shared" si="11"/>
        <v>-</v>
      </c>
      <c r="W15" s="128">
        <f t="shared" si="16"/>
        <v>4</v>
      </c>
      <c r="X15" s="137" t="str">
        <f t="shared" si="12"/>
        <v/>
      </c>
      <c r="Y15" s="137" t="str">
        <f t="shared" si="1"/>
        <v/>
      </c>
      <c r="Z15" s="137" t="str">
        <f t="shared" si="2"/>
        <v/>
      </c>
      <c r="AA15" s="130" t="str">
        <f t="shared" si="13"/>
        <v/>
      </c>
      <c r="AB15" s="130" t="str">
        <f t="shared" si="3"/>
        <v/>
      </c>
      <c r="AC15" s="130" t="str">
        <f t="shared" si="4"/>
        <v/>
      </c>
      <c r="AD15" s="130" t="str">
        <f t="shared" si="5"/>
        <v>Исаева Полина,</v>
      </c>
      <c r="AE15" s="130" t="str">
        <f t="shared" si="6"/>
        <v/>
      </c>
      <c r="AF15" s="130" t="str">
        <f t="shared" si="7"/>
        <v/>
      </c>
      <c r="AG15" s="130" t="str">
        <f t="shared" si="8"/>
        <v/>
      </c>
      <c r="AH15" s="131" t="str">
        <f t="shared" si="9"/>
        <v/>
      </c>
      <c r="AI15" s="131" t="str">
        <f t="shared" si="10"/>
        <v>умение владеть понятием  «делимость  чисел»;</v>
      </c>
      <c r="AJ15" s="131" t="str">
        <f t="shared" si="17"/>
        <v>умение владеть понятием   «обыкновенная дробь»;</v>
      </c>
      <c r="AK15" s="131" t="str">
        <f t="shared" si="18"/>
        <v/>
      </c>
      <c r="AL15" s="131" t="str">
        <f t="shared" si="19"/>
        <v>умение владеть понятием «десятичная дробь»;</v>
      </c>
      <c r="AM15" s="131" t="str">
        <f t="shared" si="20"/>
        <v/>
      </c>
      <c r="AN15" s="131" t="str">
        <f t="shared" si="21"/>
        <v>умение  находить  часть  числа  и  число  по  его части;</v>
      </c>
      <c r="AO15" s="131" t="str">
        <f t="shared" si="22"/>
        <v/>
      </c>
      <c r="AP15" s="131" t="str">
        <f t="shared" si="23"/>
        <v>умение  находить  неизвестный  компонент арифметического действия;</v>
      </c>
      <c r="AQ15" s="131" t="str">
        <f t="shared" si="24"/>
        <v/>
      </c>
      <c r="AR15" s="131" t="str">
        <f t="shared" si="25"/>
        <v/>
      </c>
      <c r="AS15" s="131" t="str">
        <f t="shared" si="26"/>
        <v>умения  решать  текстовые  задачи  на 
движение, работу;</v>
      </c>
      <c r="AT15" s="131" t="str">
        <f t="shared" si="27"/>
        <v/>
      </c>
      <c r="AU15" s="131" t="str">
        <f t="shared" si="28"/>
        <v>умения  решать  текстовые  задачи практического содержания;</v>
      </c>
      <c r="AV15" s="131" t="str">
        <f t="shared" si="29"/>
        <v>умения  решать  текстовые  задачи  на проценты ;</v>
      </c>
      <c r="AW15" s="131" t="str">
        <f t="shared" si="30"/>
        <v/>
      </c>
      <c r="AX15" s="131" t="str">
        <f t="shared" si="31"/>
        <v/>
      </c>
      <c r="AY15" s="131" t="str">
        <f t="shared" si="32"/>
        <v/>
      </c>
      <c r="AZ15" s="131" t="str">
        <f t="shared" si="33"/>
        <v>умение применять полученные знания для решения задач практического характера;</v>
      </c>
      <c r="BA15" s="131" t="str">
        <f t="shared" si="34"/>
        <v/>
      </c>
      <c r="BB15" s="131" t="str">
        <f t="shared" si="35"/>
        <v>умение  извлекать  информацию,представленную в таблицах, на диаграммах ;</v>
      </c>
      <c r="BC15" s="131" t="str">
        <f t="shared" si="36"/>
        <v/>
      </c>
      <c r="BD15" s="131" t="str">
        <f t="shared" si="37"/>
        <v>умение  извлекать  информацию,представленную в таблицах, на диаграммах ;</v>
      </c>
      <c r="BE15" s="131" t="str">
        <f t="shared" si="38"/>
        <v/>
      </c>
      <c r="BF15" s="131" t="str">
        <f t="shared" si="39"/>
        <v>умение  применять  геометрические представления при решении практических задач;</v>
      </c>
      <c r="BG15" s="131" t="str">
        <f t="shared" si="40"/>
        <v/>
      </c>
      <c r="BH15" s="131" t="str">
        <f t="shared" si="41"/>
        <v>умение  применять навыки геометрических построений;</v>
      </c>
      <c r="BI15" s="132" t="str">
        <f t="shared" si="42"/>
        <v/>
      </c>
      <c r="BJ15" s="132" t="str">
        <f t="shared" si="43"/>
        <v>развитие пространственных представлений;</v>
      </c>
      <c r="BK15" s="132" t="str">
        <f t="shared" si="44"/>
        <v/>
      </c>
      <c r="BL15" s="132" t="str">
        <f t="shared" si="45"/>
        <v/>
      </c>
      <c r="BM15" s="132" t="str">
        <f t="shared" si="46"/>
        <v>Умение  проводить  логические  обоснования,  доказательства  математических утверждений ;</v>
      </c>
      <c r="BN15" s="131" t="str">
        <f t="shared" si="14"/>
        <v>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проценты 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</v>
      </c>
      <c r="BO15" s="131" t="str">
        <f t="shared" si="15"/>
        <v>умение владеть понятием  «делимость  чисел»;умения  решать  текстовые  задачи  на 
движение, работу;умения  решать  текстовые  задачи практического содержания;Умение  проводить  логические  обоснования,  доказательства  математических утверждений ;</v>
      </c>
      <c r="BP15" s="131" t="str">
        <f t="shared" si="47"/>
        <v>Исаева Полина,</v>
      </c>
      <c r="BQ15" s="131" t="str">
        <f t="shared" si="48"/>
        <v/>
      </c>
      <c r="BR15" s="131" t="str">
        <f t="shared" si="49"/>
        <v/>
      </c>
      <c r="BS15" s="131" t="str">
        <f t="shared" si="50"/>
        <v/>
      </c>
      <c r="BT15" s="131" t="str">
        <f t="shared" si="51"/>
        <v/>
      </c>
      <c r="BU15" s="131" t="str">
        <f t="shared" si="52"/>
        <v>Исаева Полина,</v>
      </c>
      <c r="BV15" s="131" t="str">
        <f t="shared" si="53"/>
        <v>Исаева Полина,</v>
      </c>
      <c r="BW15" s="131" t="str">
        <f t="shared" si="54"/>
        <v/>
      </c>
      <c r="BX15" s="131" t="str">
        <f t="shared" si="55"/>
        <v/>
      </c>
      <c r="BY15" s="131" t="str">
        <f t="shared" si="56"/>
        <v/>
      </c>
      <c r="BZ15" s="131" t="str">
        <f t="shared" si="57"/>
        <v/>
      </c>
      <c r="CA15" s="131" t="str">
        <f t="shared" si="58"/>
        <v/>
      </c>
      <c r="CB15" s="131" t="str">
        <f t="shared" si="59"/>
        <v/>
      </c>
      <c r="CC15" s="132" t="str">
        <f t="shared" si="60"/>
        <v/>
      </c>
      <c r="CD15" s="132" t="str">
        <f t="shared" si="61"/>
        <v/>
      </c>
      <c r="CE15" s="132" t="str">
        <f t="shared" si="62"/>
        <v>Исаева Полина,</v>
      </c>
      <c r="CF15" s="131" t="str">
        <f t="shared" si="63"/>
        <v/>
      </c>
      <c r="CG15" s="131" t="str">
        <f t="shared" si="64"/>
        <v>Исаева Полина,</v>
      </c>
      <c r="CH15" s="131" t="str">
        <f t="shared" si="65"/>
        <v>Исаева Полина,</v>
      </c>
      <c r="CI15" s="131" t="str">
        <f t="shared" si="66"/>
        <v>Исаева Полина,</v>
      </c>
      <c r="CJ15" s="131" t="str">
        <f t="shared" si="67"/>
        <v>Исаева Полина,</v>
      </c>
      <c r="CK15" s="131" t="str">
        <f t="shared" si="68"/>
        <v/>
      </c>
      <c r="CL15" s="131" t="str">
        <f t="shared" si="69"/>
        <v/>
      </c>
      <c r="CM15" s="131" t="str">
        <f t="shared" si="70"/>
        <v>Исаева Полина,</v>
      </c>
      <c r="CN15" s="131" t="str">
        <f t="shared" si="71"/>
        <v/>
      </c>
      <c r="CO15" s="131" t="str">
        <f t="shared" si="72"/>
        <v>Исаева Полина,</v>
      </c>
      <c r="CP15" s="131" t="str">
        <f t="shared" si="73"/>
        <v>Исаева Полина,</v>
      </c>
      <c r="CQ15" s="131" t="str">
        <f t="shared" si="74"/>
        <v>Исаева Полина,</v>
      </c>
      <c r="CR15" s="131" t="str">
        <f t="shared" si="75"/>
        <v>Исаева Полина,</v>
      </c>
      <c r="CS15" s="132" t="str">
        <f t="shared" si="76"/>
        <v>Исаева Полина,</v>
      </c>
      <c r="CT15" s="132" t="str">
        <f t="shared" si="77"/>
        <v>Исаева Полина,</v>
      </c>
      <c r="CU15" s="132" t="str">
        <f t="shared" si="78"/>
        <v/>
      </c>
    </row>
    <row r="16" spans="1:99" ht="15.75" x14ac:dyDescent="0.25">
      <c r="A16" s="114">
        <v>10</v>
      </c>
      <c r="B16" s="111" t="str">
        <f>'список класса'!B16</f>
        <v>Камоликова Софья</v>
      </c>
      <c r="C16" s="73">
        <v>2</v>
      </c>
      <c r="D16" s="113">
        <v>1</v>
      </c>
      <c r="E16" s="113">
        <v>1</v>
      </c>
      <c r="F16" s="113">
        <v>1</v>
      </c>
      <c r="G16" s="113">
        <v>1</v>
      </c>
      <c r="H16" s="113">
        <v>1</v>
      </c>
      <c r="I16" s="113">
        <v>2</v>
      </c>
      <c r="J16" s="113">
        <v>1</v>
      </c>
      <c r="K16" s="113">
        <v>0</v>
      </c>
      <c r="L16" s="113">
        <v>1</v>
      </c>
      <c r="M16" s="113">
        <v>2</v>
      </c>
      <c r="N16" s="113">
        <v>1</v>
      </c>
      <c r="O16" s="113">
        <v>1</v>
      </c>
      <c r="P16" s="113">
        <v>1</v>
      </c>
      <c r="Q16" s="113">
        <v>1</v>
      </c>
      <c r="R16" s="113">
        <v>0</v>
      </c>
      <c r="S16" s="113">
        <v>1</v>
      </c>
      <c r="T16" s="31">
        <v>2</v>
      </c>
      <c r="U16" s="11">
        <f t="shared" si="0"/>
        <v>16</v>
      </c>
      <c r="V16" s="12" t="str">
        <f t="shared" si="11"/>
        <v>-</v>
      </c>
      <c r="W16" s="128">
        <f t="shared" si="16"/>
        <v>5</v>
      </c>
      <c r="X16" s="137" t="str">
        <f t="shared" si="12"/>
        <v/>
      </c>
      <c r="Y16" s="137" t="str">
        <f t="shared" si="1"/>
        <v>Камоликова Софья,</v>
      </c>
      <c r="Z16" s="137" t="str">
        <f t="shared" si="2"/>
        <v/>
      </c>
      <c r="AA16" s="130" t="str">
        <f t="shared" si="13"/>
        <v/>
      </c>
      <c r="AB16" s="130" t="str">
        <f t="shared" si="3"/>
        <v/>
      </c>
      <c r="AC16" s="130" t="str">
        <f t="shared" si="4"/>
        <v>Камоликова Софья,</v>
      </c>
      <c r="AD16" s="130" t="str">
        <f t="shared" si="5"/>
        <v/>
      </c>
      <c r="AE16" s="130" t="str">
        <f t="shared" si="6"/>
        <v/>
      </c>
      <c r="AF16" s="130" t="str">
        <f t="shared" si="7"/>
        <v/>
      </c>
      <c r="AG16" s="130" t="str">
        <f t="shared" si="8"/>
        <v/>
      </c>
      <c r="AH16" s="131" t="str">
        <f t="shared" si="9"/>
        <v>умение владеть понятием  «делимость  чисел»;</v>
      </c>
      <c r="AI16" s="131" t="str">
        <f t="shared" si="10"/>
        <v/>
      </c>
      <c r="AJ16" s="131" t="str">
        <f t="shared" si="17"/>
        <v>умение владеть понятием   «обыкновенная дробь»;</v>
      </c>
      <c r="AK16" s="131" t="str">
        <f t="shared" si="18"/>
        <v/>
      </c>
      <c r="AL16" s="131" t="str">
        <f t="shared" si="19"/>
        <v>умение владеть понятием «десятичная дробь»;</v>
      </c>
      <c r="AM16" s="131" t="str">
        <f t="shared" si="20"/>
        <v/>
      </c>
      <c r="AN16" s="131" t="str">
        <f t="shared" si="21"/>
        <v>умение  находить  часть  числа  и  число  по  его части;</v>
      </c>
      <c r="AO16" s="131" t="str">
        <f t="shared" si="22"/>
        <v/>
      </c>
      <c r="AP16" s="131" t="str">
        <f t="shared" si="23"/>
        <v>умение  находить  неизвестный  компонент арифметического действия;</v>
      </c>
      <c r="AQ16" s="131" t="str">
        <f t="shared" si="24"/>
        <v/>
      </c>
      <c r="AR16" s="131" t="str">
        <f t="shared" si="25"/>
        <v>умения  решать  текстовые  задачи  на 
движение, работу;</v>
      </c>
      <c r="AS16" s="131" t="str">
        <f t="shared" si="26"/>
        <v/>
      </c>
      <c r="AT16" s="131" t="str">
        <f t="shared" si="27"/>
        <v>умения  решать  текстовые  задачи практического содержания;</v>
      </c>
      <c r="AU16" s="131" t="str">
        <f t="shared" si="28"/>
        <v/>
      </c>
      <c r="AV16" s="131" t="str">
        <f t="shared" si="29"/>
        <v/>
      </c>
      <c r="AW16" s="131" t="str">
        <f t="shared" si="30"/>
        <v>умения  решать  текстовые  задачи  на проценты ;</v>
      </c>
      <c r="AX16" s="131" t="str">
        <f t="shared" si="31"/>
        <v/>
      </c>
      <c r="AY16" s="131" t="str">
        <f t="shared" si="32"/>
        <v/>
      </c>
      <c r="AZ16" s="131" t="str">
        <f t="shared" si="33"/>
        <v>умение применять полученные знания для решения задач практического характера;</v>
      </c>
      <c r="BA16" s="131" t="str">
        <f t="shared" si="34"/>
        <v/>
      </c>
      <c r="BB16" s="131" t="str">
        <f t="shared" si="35"/>
        <v>умение  извлекать  информацию,представленную в таблицах, на диаграммах ;</v>
      </c>
      <c r="BC16" s="131" t="str">
        <f t="shared" si="36"/>
        <v/>
      </c>
      <c r="BD16" s="131" t="str">
        <f t="shared" si="37"/>
        <v>умение  извлекать  информацию,представленную в таблицах, на диаграммах ;</v>
      </c>
      <c r="BE16" s="131" t="str">
        <f t="shared" si="38"/>
        <v/>
      </c>
      <c r="BF16" s="131" t="str">
        <f t="shared" si="39"/>
        <v>умение  применять  геометрические представления при решении практических задач;</v>
      </c>
      <c r="BG16" s="131" t="str">
        <f t="shared" si="40"/>
        <v/>
      </c>
      <c r="BH16" s="131" t="str">
        <f t="shared" si="41"/>
        <v>умение  применять навыки геометрических построений;</v>
      </c>
      <c r="BI16" s="132" t="str">
        <f t="shared" si="42"/>
        <v/>
      </c>
      <c r="BJ16" s="132" t="str">
        <f t="shared" si="43"/>
        <v/>
      </c>
      <c r="BK16" s="132" t="str">
        <f t="shared" si="44"/>
        <v>развитие пространственных представлений;</v>
      </c>
      <c r="BL16" s="132" t="str">
        <f t="shared" si="45"/>
        <v>Умение  проводить  логические  обоснования,  доказательства  математических утверждений ;</v>
      </c>
      <c r="BM16" s="132" t="str">
        <f t="shared" si="46"/>
        <v/>
      </c>
      <c r="BN16" s="131" t="str">
        <f t="shared" si="14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построений;Умение  проводить  логические  обоснования,  доказательства  математических утверждений ;</v>
      </c>
      <c r="BO16" s="131" t="str">
        <f t="shared" si="15"/>
        <v>умения  решать  текстовые  задачи  на проценты ;развитие пространственных представлений;</v>
      </c>
      <c r="BP16" s="131" t="str">
        <f t="shared" si="47"/>
        <v/>
      </c>
      <c r="BQ16" s="131" t="str">
        <f t="shared" si="48"/>
        <v/>
      </c>
      <c r="BR16" s="131" t="str">
        <f t="shared" si="49"/>
        <v/>
      </c>
      <c r="BS16" s="131" t="str">
        <f t="shared" si="50"/>
        <v/>
      </c>
      <c r="BT16" s="131" t="str">
        <f t="shared" si="51"/>
        <v/>
      </c>
      <c r="BU16" s="131" t="str">
        <f t="shared" si="52"/>
        <v/>
      </c>
      <c r="BV16" s="131" t="str">
        <f t="shared" si="53"/>
        <v/>
      </c>
      <c r="BW16" s="131" t="str">
        <f t="shared" si="54"/>
        <v>Камоликова Софья,</v>
      </c>
      <c r="BX16" s="131" t="str">
        <f t="shared" si="55"/>
        <v/>
      </c>
      <c r="BY16" s="131" t="str">
        <f t="shared" si="56"/>
        <v/>
      </c>
      <c r="BZ16" s="131" t="str">
        <f t="shared" si="57"/>
        <v/>
      </c>
      <c r="CA16" s="131" t="str">
        <f t="shared" si="58"/>
        <v/>
      </c>
      <c r="CB16" s="131" t="str">
        <f t="shared" si="59"/>
        <v/>
      </c>
      <c r="CC16" s="132" t="str">
        <f t="shared" si="60"/>
        <v/>
      </c>
      <c r="CD16" s="132" t="str">
        <f t="shared" si="61"/>
        <v>Камоликова Софья,</v>
      </c>
      <c r="CE16" s="132" t="str">
        <f t="shared" si="62"/>
        <v/>
      </c>
      <c r="CF16" s="131" t="str">
        <f t="shared" si="63"/>
        <v>Камоликова Софья,</v>
      </c>
      <c r="CG16" s="131" t="str">
        <f t="shared" si="64"/>
        <v>Камоликова Софья,</v>
      </c>
      <c r="CH16" s="131" t="str">
        <f t="shared" si="65"/>
        <v>Камоликова Софья,</v>
      </c>
      <c r="CI16" s="131" t="str">
        <f t="shared" si="66"/>
        <v>Камоликова Софья,</v>
      </c>
      <c r="CJ16" s="131" t="str">
        <f t="shared" si="67"/>
        <v>Камоликова Софья,</v>
      </c>
      <c r="CK16" s="131" t="str">
        <f t="shared" si="68"/>
        <v>Камоликова Софья,</v>
      </c>
      <c r="CL16" s="131" t="str">
        <f t="shared" si="69"/>
        <v>Камоликова Софья,</v>
      </c>
      <c r="CM16" s="131" t="str">
        <f t="shared" si="70"/>
        <v/>
      </c>
      <c r="CN16" s="131" t="str">
        <f t="shared" si="71"/>
        <v/>
      </c>
      <c r="CO16" s="131" t="str">
        <f t="shared" si="72"/>
        <v>Камоликова Софья,</v>
      </c>
      <c r="CP16" s="131" t="str">
        <f t="shared" si="73"/>
        <v>Камоликова Софья,</v>
      </c>
      <c r="CQ16" s="131" t="str">
        <f t="shared" si="74"/>
        <v>Камоликова Софья,</v>
      </c>
      <c r="CR16" s="131" t="str">
        <f t="shared" si="75"/>
        <v>Камоликова Софья,</v>
      </c>
      <c r="CS16" s="132" t="str">
        <f t="shared" si="76"/>
        <v>Камоликова Софья,</v>
      </c>
      <c r="CT16" s="132" t="str">
        <f t="shared" si="77"/>
        <v/>
      </c>
      <c r="CU16" s="132" t="str">
        <f t="shared" si="78"/>
        <v/>
      </c>
    </row>
    <row r="17" spans="1:99" ht="15.75" x14ac:dyDescent="0.25">
      <c r="A17" s="114">
        <v>11</v>
      </c>
      <c r="B17" s="111" t="str">
        <f>'список класса'!B17</f>
        <v>Ким Эдвард</v>
      </c>
      <c r="C17" s="73">
        <v>1</v>
      </c>
      <c r="D17" s="113">
        <v>1</v>
      </c>
      <c r="E17" s="113">
        <v>1</v>
      </c>
      <c r="F17" s="113">
        <v>1</v>
      </c>
      <c r="G17" s="113">
        <v>1</v>
      </c>
      <c r="H17" s="113">
        <v>1</v>
      </c>
      <c r="I17" s="113">
        <v>1</v>
      </c>
      <c r="J17" s="113">
        <v>1</v>
      </c>
      <c r="K17" s="113">
        <v>0</v>
      </c>
      <c r="L17" s="113">
        <v>2</v>
      </c>
      <c r="M17" s="113">
        <v>2</v>
      </c>
      <c r="N17" s="113">
        <v>1</v>
      </c>
      <c r="O17" s="113">
        <v>1</v>
      </c>
      <c r="P17" s="113">
        <v>0</v>
      </c>
      <c r="Q17" s="113">
        <v>0</v>
      </c>
      <c r="R17" s="113">
        <v>0</v>
      </c>
      <c r="S17" s="113">
        <v>0</v>
      </c>
      <c r="T17" s="31">
        <v>2</v>
      </c>
      <c r="U17" s="11">
        <f t="shared" si="0"/>
        <v>13</v>
      </c>
      <c r="V17" s="12" t="str">
        <f t="shared" si="11"/>
        <v>-</v>
      </c>
      <c r="W17" s="128">
        <f t="shared" si="16"/>
        <v>4</v>
      </c>
      <c r="X17" s="137" t="str">
        <f t="shared" si="12"/>
        <v/>
      </c>
      <c r="Y17" s="137" t="str">
        <f t="shared" si="1"/>
        <v/>
      </c>
      <c r="Z17" s="137" t="str">
        <f t="shared" si="2"/>
        <v/>
      </c>
      <c r="AA17" s="130" t="str">
        <f t="shared" si="13"/>
        <v/>
      </c>
      <c r="AB17" s="130" t="str">
        <f t="shared" si="3"/>
        <v/>
      </c>
      <c r="AC17" s="130" t="str">
        <f t="shared" si="4"/>
        <v/>
      </c>
      <c r="AD17" s="130" t="str">
        <f t="shared" si="5"/>
        <v>Ким Эдвард,</v>
      </c>
      <c r="AE17" s="130" t="str">
        <f t="shared" si="6"/>
        <v/>
      </c>
      <c r="AF17" s="130" t="str">
        <f t="shared" si="7"/>
        <v/>
      </c>
      <c r="AG17" s="130" t="str">
        <f t="shared" si="8"/>
        <v/>
      </c>
      <c r="AH17" s="131" t="str">
        <f t="shared" si="9"/>
        <v>умение владеть понятием  «делимость  чисел»;</v>
      </c>
      <c r="AI17" s="131" t="str">
        <f t="shared" si="10"/>
        <v/>
      </c>
      <c r="AJ17" s="131" t="str">
        <f t="shared" si="17"/>
        <v>умение владеть понятием   «обыкновенная дробь»;</v>
      </c>
      <c r="AK17" s="131" t="str">
        <f t="shared" si="18"/>
        <v/>
      </c>
      <c r="AL17" s="131" t="str">
        <f t="shared" si="19"/>
        <v>умение владеть понятием «десятичная дробь»;</v>
      </c>
      <c r="AM17" s="131" t="str">
        <f t="shared" si="20"/>
        <v/>
      </c>
      <c r="AN17" s="131" t="str">
        <f t="shared" si="21"/>
        <v>умение  находить  часть  числа  и  число  по  его части;</v>
      </c>
      <c r="AO17" s="131" t="str">
        <f t="shared" si="22"/>
        <v/>
      </c>
      <c r="AP17" s="131" t="str">
        <f t="shared" si="23"/>
        <v>умение  находить  неизвестный  компонент арифметического действия;</v>
      </c>
      <c r="AQ17" s="131" t="str">
        <f t="shared" si="24"/>
        <v/>
      </c>
      <c r="AR17" s="131" t="str">
        <f t="shared" si="25"/>
        <v/>
      </c>
      <c r="AS17" s="131" t="str">
        <f t="shared" si="26"/>
        <v/>
      </c>
      <c r="AT17" s="131" t="str">
        <f t="shared" si="27"/>
        <v>умения  решать  текстовые  задачи практического содержания;</v>
      </c>
      <c r="AU17" s="131" t="str">
        <f t="shared" si="28"/>
        <v/>
      </c>
      <c r="AV17" s="131" t="str">
        <f t="shared" si="29"/>
        <v/>
      </c>
      <c r="AW17" s="131" t="str">
        <f t="shared" si="30"/>
        <v>умения  решать  текстовые  задачи  на проценты ;</v>
      </c>
      <c r="AX17" s="131" t="str">
        <f t="shared" si="31"/>
        <v>умение  находить  значение  арифметического выражения с натуральными числами, содержащего скобки;</v>
      </c>
      <c r="AY17" s="131" t="str">
        <f t="shared" si="32"/>
        <v/>
      </c>
      <c r="AZ17" s="131" t="str">
        <f t="shared" si="33"/>
        <v>умение применять полученные знания для решения задач практического характера;</v>
      </c>
      <c r="BA17" s="131" t="str">
        <f t="shared" si="34"/>
        <v/>
      </c>
      <c r="BB17" s="131" t="str">
        <f t="shared" si="35"/>
        <v>умение  извлекать  информацию,представленную в таблицах, на диаграммах ;</v>
      </c>
      <c r="BC17" s="131" t="str">
        <f t="shared" si="36"/>
        <v/>
      </c>
      <c r="BD17" s="131" t="str">
        <f t="shared" si="37"/>
        <v>умение  извлекать  информацию,представленную в таблицах, на диаграммах ;</v>
      </c>
      <c r="BE17" s="131" t="str">
        <f t="shared" si="38"/>
        <v/>
      </c>
      <c r="BF17" s="131" t="str">
        <f t="shared" si="39"/>
        <v/>
      </c>
      <c r="BG17" s="131" t="str">
        <f t="shared" si="40"/>
        <v>умение  применять  геометрические представления при решении практических задач;</v>
      </c>
      <c r="BH17" s="131" t="str">
        <f t="shared" si="41"/>
        <v/>
      </c>
      <c r="BI17" s="132" t="str">
        <f t="shared" si="42"/>
        <v>умение  применять навыки геометрических построений;</v>
      </c>
      <c r="BJ17" s="132" t="str">
        <f t="shared" si="43"/>
        <v/>
      </c>
      <c r="BK17" s="132" t="str">
        <f t="shared" si="44"/>
        <v>развитие пространственных представлений;</v>
      </c>
      <c r="BL17" s="132" t="str">
        <f t="shared" si="45"/>
        <v/>
      </c>
      <c r="BM17" s="132" t="str">
        <f t="shared" si="46"/>
        <v>Умение  проводить  логические  обоснования,  доказательства  математических утверждений ;</v>
      </c>
      <c r="BN17" s="131" t="str">
        <f t="shared" si="14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практического содержания;умение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</v>
      </c>
      <c r="BO17" s="131" t="str">
        <f t="shared" si="15"/>
        <v>умения  решать  текстовые  задачи  на проценты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</v>
      </c>
      <c r="BP17" s="131" t="str">
        <f t="shared" si="47"/>
        <v/>
      </c>
      <c r="BQ17" s="131" t="str">
        <f t="shared" si="48"/>
        <v/>
      </c>
      <c r="BR17" s="131" t="str">
        <f t="shared" si="49"/>
        <v/>
      </c>
      <c r="BS17" s="131" t="str">
        <f t="shared" si="50"/>
        <v/>
      </c>
      <c r="BT17" s="131" t="str">
        <f t="shared" si="51"/>
        <v/>
      </c>
      <c r="BU17" s="131" t="str">
        <f t="shared" si="52"/>
        <v/>
      </c>
      <c r="BV17" s="131" t="str">
        <f t="shared" si="53"/>
        <v/>
      </c>
      <c r="BW17" s="131" t="str">
        <f t="shared" si="54"/>
        <v>Ким Эдвард,</v>
      </c>
      <c r="BX17" s="131" t="str">
        <f t="shared" si="55"/>
        <v/>
      </c>
      <c r="BY17" s="131" t="str">
        <f t="shared" si="56"/>
        <v/>
      </c>
      <c r="BZ17" s="131" t="str">
        <f t="shared" si="57"/>
        <v/>
      </c>
      <c r="CA17" s="131" t="str">
        <f t="shared" si="58"/>
        <v/>
      </c>
      <c r="CB17" s="131" t="str">
        <f t="shared" si="59"/>
        <v>Ким Эдвард,</v>
      </c>
      <c r="CC17" s="132" t="str">
        <f t="shared" si="60"/>
        <v>Ким Эдвард,</v>
      </c>
      <c r="CD17" s="132" t="str">
        <f t="shared" si="61"/>
        <v>Ким Эдвард,</v>
      </c>
      <c r="CE17" s="132" t="str">
        <f t="shared" si="62"/>
        <v>Ким Эдвард,</v>
      </c>
      <c r="CF17" s="131" t="str">
        <f t="shared" si="63"/>
        <v>Ким Эдвард,</v>
      </c>
      <c r="CG17" s="131" t="str">
        <f t="shared" si="64"/>
        <v>Ким Эдвард,</v>
      </c>
      <c r="CH17" s="131" t="str">
        <f t="shared" si="65"/>
        <v>Ким Эдвард,</v>
      </c>
      <c r="CI17" s="131" t="str">
        <f t="shared" si="66"/>
        <v>Ким Эдвард,</v>
      </c>
      <c r="CJ17" s="131" t="str">
        <f t="shared" si="67"/>
        <v>Ким Эдвард,</v>
      </c>
      <c r="CK17" s="131" t="str">
        <f t="shared" si="68"/>
        <v/>
      </c>
      <c r="CL17" s="131" t="str">
        <f t="shared" si="69"/>
        <v>Ким Эдвард,</v>
      </c>
      <c r="CM17" s="131" t="str">
        <f t="shared" si="70"/>
        <v/>
      </c>
      <c r="CN17" s="131" t="str">
        <f t="shared" si="71"/>
        <v>Ким Эдвард,</v>
      </c>
      <c r="CO17" s="131" t="str">
        <f t="shared" si="72"/>
        <v>Ким Эдвард,</v>
      </c>
      <c r="CP17" s="131" t="str">
        <f t="shared" si="73"/>
        <v>Ким Эдвард,</v>
      </c>
      <c r="CQ17" s="131" t="str">
        <f t="shared" si="74"/>
        <v>Ким Эдвард,</v>
      </c>
      <c r="CR17" s="131" t="str">
        <f t="shared" si="75"/>
        <v/>
      </c>
      <c r="CS17" s="132" t="str">
        <f t="shared" si="76"/>
        <v/>
      </c>
      <c r="CT17" s="132" t="str">
        <f t="shared" si="77"/>
        <v/>
      </c>
      <c r="CU17" s="132" t="str">
        <f t="shared" si="78"/>
        <v/>
      </c>
    </row>
    <row r="18" spans="1:99" ht="15.75" x14ac:dyDescent="0.25">
      <c r="A18" s="114">
        <v>12</v>
      </c>
      <c r="B18" s="111" t="str">
        <f>'список класса'!B18</f>
        <v>Киященко Олеся</v>
      </c>
      <c r="C18" s="73">
        <v>2</v>
      </c>
      <c r="D18" s="113">
        <v>0</v>
      </c>
      <c r="E18" s="113">
        <v>0</v>
      </c>
      <c r="F18" s="113">
        <v>1</v>
      </c>
      <c r="G18" s="113">
        <v>0</v>
      </c>
      <c r="H18" s="113">
        <v>1</v>
      </c>
      <c r="I18" s="113">
        <v>0</v>
      </c>
      <c r="J18" s="113">
        <v>0</v>
      </c>
      <c r="K18" s="113">
        <v>0</v>
      </c>
      <c r="L18" s="113">
        <v>0</v>
      </c>
      <c r="M18" s="113">
        <v>0</v>
      </c>
      <c r="N18" s="113">
        <v>1</v>
      </c>
      <c r="O18" s="113">
        <v>0</v>
      </c>
      <c r="P18" s="113">
        <v>0</v>
      </c>
      <c r="Q18" s="113">
        <v>0</v>
      </c>
      <c r="R18" s="113">
        <v>0</v>
      </c>
      <c r="S18" s="113">
        <v>0</v>
      </c>
      <c r="T18" s="31">
        <v>2</v>
      </c>
      <c r="U18" s="11">
        <f t="shared" si="0"/>
        <v>3</v>
      </c>
      <c r="V18" s="12" t="str">
        <f t="shared" si="11"/>
        <v>-</v>
      </c>
      <c r="W18" s="128">
        <f t="shared" si="16"/>
        <v>2</v>
      </c>
      <c r="X18" s="137" t="str">
        <f t="shared" si="12"/>
        <v/>
      </c>
      <c r="Y18" s="137" t="str">
        <f t="shared" si="1"/>
        <v/>
      </c>
      <c r="Z18" s="137" t="str">
        <f t="shared" si="2"/>
        <v/>
      </c>
      <c r="AA18" s="130" t="str">
        <f t="shared" si="13"/>
        <v/>
      </c>
      <c r="AB18" s="130" t="str">
        <f t="shared" si="3"/>
        <v/>
      </c>
      <c r="AC18" s="130" t="str">
        <f t="shared" si="4"/>
        <v/>
      </c>
      <c r="AD18" s="130" t="str">
        <f t="shared" si="5"/>
        <v/>
      </c>
      <c r="AE18" s="130" t="str">
        <f t="shared" si="6"/>
        <v/>
      </c>
      <c r="AF18" s="130" t="str">
        <f t="shared" si="7"/>
        <v>Киященко Олеся,</v>
      </c>
      <c r="AG18" s="130" t="str">
        <f t="shared" si="8"/>
        <v/>
      </c>
      <c r="AH18" s="131" t="str">
        <f t="shared" si="9"/>
        <v/>
      </c>
      <c r="AI18" s="131" t="str">
        <f t="shared" si="10"/>
        <v>умение владеть понятием  «делимость  чисел»;</v>
      </c>
      <c r="AJ18" s="131" t="str">
        <f t="shared" si="17"/>
        <v/>
      </c>
      <c r="AK18" s="131" t="str">
        <f t="shared" si="18"/>
        <v>умение владеть понятием   «обыкновенная дробь»;</v>
      </c>
      <c r="AL18" s="131" t="str">
        <f t="shared" si="19"/>
        <v>умение владеть понятием «десятичная дробь»;</v>
      </c>
      <c r="AM18" s="131" t="str">
        <f t="shared" si="20"/>
        <v/>
      </c>
      <c r="AN18" s="131" t="str">
        <f t="shared" si="21"/>
        <v/>
      </c>
      <c r="AO18" s="131" t="str">
        <f t="shared" si="22"/>
        <v/>
      </c>
      <c r="AP18" s="131" t="str">
        <f t="shared" si="23"/>
        <v>умение  находить  неизвестный  компонент арифметического действия;</v>
      </c>
      <c r="AQ18" s="131" t="str">
        <f t="shared" si="24"/>
        <v/>
      </c>
      <c r="AR18" s="131" t="str">
        <f t="shared" si="25"/>
        <v/>
      </c>
      <c r="AS18" s="131" t="str">
        <f t="shared" si="26"/>
        <v>умения  решать  текстовые  задачи  на 
движение, работу;</v>
      </c>
      <c r="AT18" s="131" t="str">
        <f t="shared" si="27"/>
        <v/>
      </c>
      <c r="AU18" s="131" t="str">
        <f t="shared" si="28"/>
        <v>умения  решать  текстовые  задачи практического содержания;</v>
      </c>
      <c r="AV18" s="131" t="str">
        <f t="shared" si="29"/>
        <v/>
      </c>
      <c r="AW18" s="131" t="str">
        <f t="shared" si="30"/>
        <v>умения  решать  текстовые  задачи  на проценты ;</v>
      </c>
      <c r="AX18" s="131" t="str">
        <f t="shared" si="31"/>
        <v/>
      </c>
      <c r="AY18" s="131" t="str">
        <f t="shared" si="32"/>
        <v>умение  находить  значение  арифметического выражения с натуральными числами, содержащего скобки;</v>
      </c>
      <c r="AZ18" s="131" t="str">
        <f t="shared" si="33"/>
        <v/>
      </c>
      <c r="BA18" s="131" t="str">
        <f t="shared" si="34"/>
        <v>умение применять полученные знания для решения задач практического характера;</v>
      </c>
      <c r="BB18" s="131" t="str">
        <f t="shared" si="35"/>
        <v>умение  извлекать  информацию,представленную в таблицах, на диаграммах ;</v>
      </c>
      <c r="BC18" s="131" t="str">
        <f t="shared" si="36"/>
        <v/>
      </c>
      <c r="BD18" s="131" t="str">
        <f t="shared" si="37"/>
        <v/>
      </c>
      <c r="BE18" s="131" t="str">
        <f t="shared" si="38"/>
        <v>умение  извлекать  информацию,представленную в таблицах, на диаграммах ;</v>
      </c>
      <c r="BF18" s="131" t="str">
        <f t="shared" si="39"/>
        <v/>
      </c>
      <c r="BG18" s="131" t="str">
        <f t="shared" si="40"/>
        <v>умение  применять  геометрические представления при решении практических задач;</v>
      </c>
      <c r="BH18" s="131" t="str">
        <f t="shared" si="41"/>
        <v/>
      </c>
      <c r="BI18" s="132" t="str">
        <f t="shared" si="42"/>
        <v>умение  применять навыки геометрических построений;</v>
      </c>
      <c r="BJ18" s="132" t="str">
        <f t="shared" si="43"/>
        <v/>
      </c>
      <c r="BK18" s="132" t="str">
        <f t="shared" si="44"/>
        <v>развитие пространственных представлений;</v>
      </c>
      <c r="BL18" s="132" t="str">
        <f t="shared" si="45"/>
        <v/>
      </c>
      <c r="BM18" s="132" t="str">
        <f t="shared" si="46"/>
        <v>Умение  проводить  логические  обоснования,  доказательства  математических утверждений ;</v>
      </c>
      <c r="BN18" s="131" t="str">
        <f t="shared" si="14"/>
        <v>умение владеть понятием «десятичная дробь»;умение  находить  неизвестный  компонент арифметического действия;умение  извлекать  информацию,представленную в таблицах, на диаграммах ;</v>
      </c>
      <c r="BO18" s="131" t="str">
        <f t="shared" si="15"/>
        <v>умение владеть понятием  «делимость  чисел»;умение владеть понятием   «обыкновенная дробь»;умения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</v>
      </c>
      <c r="BP18" s="131" t="str">
        <f t="shared" si="47"/>
        <v>Киященко Олеся,</v>
      </c>
      <c r="BQ18" s="131" t="str">
        <f t="shared" si="48"/>
        <v>Киященко Олеся,</v>
      </c>
      <c r="BR18" s="131" t="str">
        <f t="shared" si="49"/>
        <v/>
      </c>
      <c r="BS18" s="131" t="str">
        <f t="shared" si="50"/>
        <v>Киященко Олеся,</v>
      </c>
      <c r="BT18" s="131" t="str">
        <f t="shared" si="51"/>
        <v/>
      </c>
      <c r="BU18" s="131" t="str">
        <f t="shared" si="52"/>
        <v>Киященко Олеся,</v>
      </c>
      <c r="BV18" s="131" t="str">
        <f t="shared" si="53"/>
        <v>Киященко Олеся,</v>
      </c>
      <c r="BW18" s="131" t="str">
        <f t="shared" si="54"/>
        <v>Киященко Олеся,</v>
      </c>
      <c r="BX18" s="131" t="str">
        <f t="shared" si="55"/>
        <v>Киященко Олеся,</v>
      </c>
      <c r="BY18" s="131" t="str">
        <f t="shared" si="56"/>
        <v>Киященко Олеся,</v>
      </c>
      <c r="BZ18" s="131" t="str">
        <f t="shared" si="57"/>
        <v/>
      </c>
      <c r="CA18" s="131" t="str">
        <f t="shared" si="58"/>
        <v>Киященко Олеся,</v>
      </c>
      <c r="CB18" s="131" t="str">
        <f t="shared" si="59"/>
        <v>Киященко Олеся,</v>
      </c>
      <c r="CC18" s="132" t="str">
        <f t="shared" si="60"/>
        <v>Киященко Олеся,</v>
      </c>
      <c r="CD18" s="132" t="str">
        <f t="shared" si="61"/>
        <v>Киященко Олеся,</v>
      </c>
      <c r="CE18" s="132" t="str">
        <f t="shared" si="62"/>
        <v>Киященко Олеся,</v>
      </c>
      <c r="CF18" s="131" t="str">
        <f t="shared" si="63"/>
        <v/>
      </c>
      <c r="CG18" s="131" t="str">
        <f t="shared" si="64"/>
        <v/>
      </c>
      <c r="CH18" s="131" t="str">
        <f t="shared" si="65"/>
        <v>Киященко Олеся,</v>
      </c>
      <c r="CI18" s="131" t="str">
        <f t="shared" si="66"/>
        <v/>
      </c>
      <c r="CJ18" s="131" t="str">
        <f t="shared" si="67"/>
        <v>Киященко Олеся,</v>
      </c>
      <c r="CK18" s="131" t="str">
        <f t="shared" si="68"/>
        <v/>
      </c>
      <c r="CL18" s="131" t="str">
        <f t="shared" si="69"/>
        <v/>
      </c>
      <c r="CM18" s="131" t="str">
        <f t="shared" si="70"/>
        <v/>
      </c>
      <c r="CN18" s="131" t="str">
        <f t="shared" si="71"/>
        <v/>
      </c>
      <c r="CO18" s="131" t="str">
        <f t="shared" si="72"/>
        <v/>
      </c>
      <c r="CP18" s="131" t="str">
        <f t="shared" si="73"/>
        <v>Киященко Олеся,</v>
      </c>
      <c r="CQ18" s="131" t="str">
        <f t="shared" si="74"/>
        <v/>
      </c>
      <c r="CR18" s="131" t="str">
        <f t="shared" si="75"/>
        <v/>
      </c>
      <c r="CS18" s="132" t="str">
        <f t="shared" si="76"/>
        <v/>
      </c>
      <c r="CT18" s="132" t="str">
        <f t="shared" si="77"/>
        <v/>
      </c>
      <c r="CU18" s="132" t="str">
        <f t="shared" si="78"/>
        <v/>
      </c>
    </row>
    <row r="19" spans="1:99" ht="15.75" x14ac:dyDescent="0.25">
      <c r="A19" s="114">
        <v>13</v>
      </c>
      <c r="B19" s="111" t="str">
        <f>'список класса'!B19</f>
        <v>Колодезная Полина</v>
      </c>
      <c r="C19" s="73">
        <v>2</v>
      </c>
      <c r="D19" s="113">
        <v>1</v>
      </c>
      <c r="E19" s="113">
        <v>0</v>
      </c>
      <c r="F19" s="113">
        <v>1</v>
      </c>
      <c r="G19" s="113">
        <v>1</v>
      </c>
      <c r="H19" s="113">
        <v>1</v>
      </c>
      <c r="I19" s="113">
        <v>2</v>
      </c>
      <c r="J19" s="113">
        <v>1</v>
      </c>
      <c r="K19" s="113">
        <v>0</v>
      </c>
      <c r="L19" s="113">
        <v>0</v>
      </c>
      <c r="M19" s="113">
        <v>0</v>
      </c>
      <c r="N19" s="113">
        <v>1</v>
      </c>
      <c r="O19" s="113">
        <v>1</v>
      </c>
      <c r="P19" s="113">
        <v>1</v>
      </c>
      <c r="Q19" s="113">
        <v>1</v>
      </c>
      <c r="R19" s="113">
        <v>0</v>
      </c>
      <c r="S19" s="113">
        <v>2</v>
      </c>
      <c r="T19" s="31"/>
      <c r="U19" s="11">
        <f t="shared" si="0"/>
        <v>13</v>
      </c>
      <c r="V19" s="12" t="str">
        <f t="shared" si="11"/>
        <v>-</v>
      </c>
      <c r="W19" s="128">
        <f t="shared" si="16"/>
        <v>4</v>
      </c>
      <c r="X19" s="137" t="str">
        <f t="shared" si="12"/>
        <v/>
      </c>
      <c r="Y19" s="137" t="str">
        <f t="shared" si="1"/>
        <v/>
      </c>
      <c r="Z19" s="137" t="str">
        <f t="shared" si="2"/>
        <v/>
      </c>
      <c r="AA19" s="130" t="str">
        <f t="shared" si="13"/>
        <v/>
      </c>
      <c r="AB19" s="130" t="str">
        <f t="shared" si="3"/>
        <v/>
      </c>
      <c r="AC19" s="130" t="str">
        <f t="shared" si="4"/>
        <v/>
      </c>
      <c r="AD19" s="130" t="str">
        <f t="shared" si="5"/>
        <v>Колодезная Полина,</v>
      </c>
      <c r="AE19" s="130" t="str">
        <f t="shared" si="6"/>
        <v/>
      </c>
      <c r="AF19" s="130" t="str">
        <f t="shared" si="7"/>
        <v/>
      </c>
      <c r="AG19" s="130" t="str">
        <f t="shared" si="8"/>
        <v/>
      </c>
      <c r="AH19" s="131" t="str">
        <f t="shared" si="9"/>
        <v>умение владеть понятием  «делимость  чисел»;</v>
      </c>
      <c r="AI19" s="131" t="str">
        <f t="shared" si="10"/>
        <v/>
      </c>
      <c r="AJ19" s="131" t="str">
        <f t="shared" si="17"/>
        <v/>
      </c>
      <c r="AK19" s="131" t="str">
        <f t="shared" si="18"/>
        <v>умение владеть понятием   «обыкновенная дробь»;</v>
      </c>
      <c r="AL19" s="131" t="str">
        <f t="shared" si="19"/>
        <v>умение владеть понятием «десятичная дробь»;</v>
      </c>
      <c r="AM19" s="131" t="str">
        <f t="shared" si="20"/>
        <v/>
      </c>
      <c r="AN19" s="131" t="str">
        <f t="shared" si="21"/>
        <v>умение  находить  часть  числа  и  число  по  его части;</v>
      </c>
      <c r="AO19" s="131" t="str">
        <f t="shared" si="22"/>
        <v/>
      </c>
      <c r="AP19" s="131" t="str">
        <f t="shared" si="23"/>
        <v>умение  находить  неизвестный  компонент арифметического действия;</v>
      </c>
      <c r="AQ19" s="131" t="str">
        <f t="shared" si="24"/>
        <v/>
      </c>
      <c r="AR19" s="131" t="str">
        <f t="shared" si="25"/>
        <v>умения  решать  текстовые  задачи  на 
движение, работу;</v>
      </c>
      <c r="AS19" s="131" t="str">
        <f t="shared" si="26"/>
        <v/>
      </c>
      <c r="AT19" s="131" t="str">
        <f t="shared" si="27"/>
        <v>умения  решать  текстовые  задачи практического содержания;</v>
      </c>
      <c r="AU19" s="131" t="str">
        <f t="shared" si="28"/>
        <v/>
      </c>
      <c r="AV19" s="131" t="str">
        <f t="shared" si="29"/>
        <v/>
      </c>
      <c r="AW19" s="131" t="str">
        <f t="shared" si="30"/>
        <v>умения  решать  текстовые  задачи  на проценты ;</v>
      </c>
      <c r="AX19" s="131" t="str">
        <f t="shared" si="31"/>
        <v/>
      </c>
      <c r="AY19" s="131" t="str">
        <f t="shared" si="32"/>
        <v>умение  находить  значение  арифметического выражения с натуральными числами, содержащего скобки;</v>
      </c>
      <c r="AZ19" s="131" t="str">
        <f t="shared" si="33"/>
        <v/>
      </c>
      <c r="BA19" s="131" t="str">
        <f t="shared" si="34"/>
        <v>умение применять полученные знания для решения задач практического характера;</v>
      </c>
      <c r="BB19" s="131" t="str">
        <f t="shared" si="35"/>
        <v>умение  извлекать  информацию,представленную в таблицах, на диаграммах ;</v>
      </c>
      <c r="BC19" s="131" t="str">
        <f t="shared" si="36"/>
        <v/>
      </c>
      <c r="BD19" s="131" t="str">
        <f t="shared" si="37"/>
        <v>умение  извлекать  информацию,представленную в таблицах, на диаграммах ;</v>
      </c>
      <c r="BE19" s="131" t="str">
        <f t="shared" si="38"/>
        <v/>
      </c>
      <c r="BF19" s="131" t="str">
        <f t="shared" si="39"/>
        <v>умение  применять  геометрические представления при решении практических задач;</v>
      </c>
      <c r="BG19" s="131" t="str">
        <f t="shared" si="40"/>
        <v/>
      </c>
      <c r="BH19" s="131" t="str">
        <f t="shared" si="41"/>
        <v>умение  применять навыки геометрических построений;</v>
      </c>
      <c r="BI19" s="132" t="str">
        <f t="shared" si="42"/>
        <v/>
      </c>
      <c r="BJ19" s="132" t="str">
        <f t="shared" si="43"/>
        <v/>
      </c>
      <c r="BK19" s="132" t="str">
        <f t="shared" si="44"/>
        <v>развитие пространственных представлений;</v>
      </c>
      <c r="BL19" s="132" t="str">
        <f t="shared" si="45"/>
        <v/>
      </c>
      <c r="BM19" s="132" t="str">
        <f t="shared" si="46"/>
        <v/>
      </c>
      <c r="BN19" s="131" t="str">
        <f t="shared" si="14"/>
        <v>умение владеть понятием  «делимость  чисел»;умение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BO19" s="131" t="str">
        <f t="shared" si="15"/>
        <v>умение владеть понятием   «обыкновенная дробь»;умения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характера;развитие пространственных представлений;</v>
      </c>
      <c r="BP19" s="131" t="str">
        <f t="shared" si="47"/>
        <v/>
      </c>
      <c r="BQ19" s="131" t="str">
        <f t="shared" si="48"/>
        <v>Колодезная Полина,</v>
      </c>
      <c r="BR19" s="131" t="str">
        <f t="shared" si="49"/>
        <v/>
      </c>
      <c r="BS19" s="131" t="str">
        <f t="shared" si="50"/>
        <v/>
      </c>
      <c r="BT19" s="131" t="str">
        <f t="shared" si="51"/>
        <v/>
      </c>
      <c r="BU19" s="131" t="str">
        <f t="shared" si="52"/>
        <v/>
      </c>
      <c r="BV19" s="131" t="str">
        <f t="shared" si="53"/>
        <v/>
      </c>
      <c r="BW19" s="131" t="str">
        <f t="shared" si="54"/>
        <v>Колодезная Полина,</v>
      </c>
      <c r="BX19" s="131" t="str">
        <f t="shared" si="55"/>
        <v>Колодезная Полина,</v>
      </c>
      <c r="BY19" s="131" t="str">
        <f t="shared" si="56"/>
        <v>Колодезная Полина,</v>
      </c>
      <c r="BZ19" s="131" t="str">
        <f t="shared" si="57"/>
        <v/>
      </c>
      <c r="CA19" s="131" t="str">
        <f t="shared" si="58"/>
        <v/>
      </c>
      <c r="CB19" s="131" t="str">
        <f t="shared" si="59"/>
        <v/>
      </c>
      <c r="CC19" s="132" t="str">
        <f t="shared" si="60"/>
        <v/>
      </c>
      <c r="CD19" s="132" t="str">
        <f t="shared" si="61"/>
        <v>Колодезная Полина,</v>
      </c>
      <c r="CE19" s="132" t="str">
        <f t="shared" si="62"/>
        <v/>
      </c>
      <c r="CF19" s="131" t="str">
        <f t="shared" si="63"/>
        <v>Колодезная Полина,</v>
      </c>
      <c r="CG19" s="131" t="str">
        <f t="shared" si="64"/>
        <v/>
      </c>
      <c r="CH19" s="131" t="str">
        <f t="shared" si="65"/>
        <v>Колодезная Полина,</v>
      </c>
      <c r="CI19" s="131" t="str">
        <f t="shared" si="66"/>
        <v>Колодезная Полина,</v>
      </c>
      <c r="CJ19" s="131" t="str">
        <f t="shared" si="67"/>
        <v>Колодезная Полина,</v>
      </c>
      <c r="CK19" s="131" t="str">
        <f t="shared" si="68"/>
        <v>Колодезная Полина,</v>
      </c>
      <c r="CL19" s="131" t="str">
        <f t="shared" si="69"/>
        <v>Колодезная Полина,</v>
      </c>
      <c r="CM19" s="131" t="str">
        <f t="shared" si="70"/>
        <v/>
      </c>
      <c r="CN19" s="131" t="str">
        <f t="shared" si="71"/>
        <v/>
      </c>
      <c r="CO19" s="131" t="str">
        <f t="shared" si="72"/>
        <v/>
      </c>
      <c r="CP19" s="131" t="str">
        <f t="shared" si="73"/>
        <v>Колодезная Полина,</v>
      </c>
      <c r="CQ19" s="131" t="str">
        <f t="shared" si="74"/>
        <v>Колодезная Полина,</v>
      </c>
      <c r="CR19" s="131" t="str">
        <f t="shared" si="75"/>
        <v>Колодезная Полина,</v>
      </c>
      <c r="CS19" s="132" t="str">
        <f t="shared" si="76"/>
        <v>Колодезная Полина,</v>
      </c>
      <c r="CT19" s="132" t="str">
        <f t="shared" si="77"/>
        <v/>
      </c>
      <c r="CU19" s="132" t="str">
        <f t="shared" si="78"/>
        <v>Колодезная Полина,</v>
      </c>
    </row>
    <row r="20" spans="1:99" ht="15.75" x14ac:dyDescent="0.25">
      <c r="A20" s="114">
        <v>14</v>
      </c>
      <c r="B20" s="111" t="str">
        <f>'список класса'!B20</f>
        <v>Кононенко Анастасия</v>
      </c>
      <c r="C20" s="73">
        <v>1</v>
      </c>
      <c r="D20" s="113">
        <v>0</v>
      </c>
      <c r="E20" s="113">
        <v>1</v>
      </c>
      <c r="F20" s="113">
        <v>1</v>
      </c>
      <c r="G20" s="113">
        <v>0</v>
      </c>
      <c r="H20" s="113">
        <v>1</v>
      </c>
      <c r="I20" s="113">
        <v>0</v>
      </c>
      <c r="J20" s="113">
        <v>0</v>
      </c>
      <c r="K20" s="113">
        <v>0</v>
      </c>
      <c r="L20" s="113">
        <v>0</v>
      </c>
      <c r="M20" s="113">
        <v>0</v>
      </c>
      <c r="N20" s="113">
        <v>1</v>
      </c>
      <c r="O20" s="113">
        <v>1</v>
      </c>
      <c r="P20" s="113">
        <v>0</v>
      </c>
      <c r="Q20" s="113">
        <v>0</v>
      </c>
      <c r="R20" s="113">
        <v>0</v>
      </c>
      <c r="S20" s="113">
        <v>0</v>
      </c>
      <c r="T20" s="31"/>
      <c r="U20" s="11">
        <f t="shared" si="0"/>
        <v>5</v>
      </c>
      <c r="V20" s="12" t="str">
        <f t="shared" si="11"/>
        <v>-</v>
      </c>
      <c r="W20" s="128">
        <f t="shared" si="16"/>
        <v>2</v>
      </c>
      <c r="X20" s="137" t="str">
        <f t="shared" si="12"/>
        <v/>
      </c>
      <c r="Y20" s="137" t="str">
        <f t="shared" si="1"/>
        <v/>
      </c>
      <c r="Z20" s="137" t="str">
        <f t="shared" si="2"/>
        <v/>
      </c>
      <c r="AA20" s="130" t="str">
        <f t="shared" si="13"/>
        <v/>
      </c>
      <c r="AB20" s="130" t="str">
        <f t="shared" si="3"/>
        <v/>
      </c>
      <c r="AC20" s="130" t="str">
        <f t="shared" si="4"/>
        <v/>
      </c>
      <c r="AD20" s="130" t="str">
        <f t="shared" si="5"/>
        <v/>
      </c>
      <c r="AE20" s="130" t="str">
        <f t="shared" si="6"/>
        <v/>
      </c>
      <c r="AF20" s="130" t="str">
        <f t="shared" si="7"/>
        <v>Кононенко Анастасия,</v>
      </c>
      <c r="AG20" s="130" t="str">
        <f t="shared" si="8"/>
        <v/>
      </c>
      <c r="AH20" s="131" t="str">
        <f t="shared" si="9"/>
        <v/>
      </c>
      <c r="AI20" s="131" t="str">
        <f t="shared" si="10"/>
        <v>умение владеть понятием  «делимость  чисел»;</v>
      </c>
      <c r="AJ20" s="131" t="str">
        <f t="shared" si="17"/>
        <v>умение владеть понятием   «обыкновенная дробь»;</v>
      </c>
      <c r="AK20" s="131" t="str">
        <f t="shared" si="18"/>
        <v/>
      </c>
      <c r="AL20" s="131" t="str">
        <f t="shared" si="19"/>
        <v>умение владеть понятием «десятичная дробь»;</v>
      </c>
      <c r="AM20" s="131" t="str">
        <f t="shared" si="20"/>
        <v/>
      </c>
      <c r="AN20" s="131" t="str">
        <f t="shared" si="21"/>
        <v/>
      </c>
      <c r="AO20" s="131" t="str">
        <f t="shared" si="22"/>
        <v/>
      </c>
      <c r="AP20" s="131" t="str">
        <f t="shared" si="23"/>
        <v>умение  находить  неизвестный  компонент арифметического действия;</v>
      </c>
      <c r="AQ20" s="131" t="str">
        <f t="shared" si="24"/>
        <v/>
      </c>
      <c r="AR20" s="131" t="str">
        <f t="shared" si="25"/>
        <v/>
      </c>
      <c r="AS20" s="131" t="str">
        <f t="shared" si="26"/>
        <v>умения  решать  текстовые  задачи  на 
движение, работу;</v>
      </c>
      <c r="AT20" s="131" t="str">
        <f t="shared" si="27"/>
        <v/>
      </c>
      <c r="AU20" s="131" t="str">
        <f t="shared" si="28"/>
        <v>умения  решать  текстовые  задачи практического содержания;</v>
      </c>
      <c r="AV20" s="131" t="str">
        <f t="shared" si="29"/>
        <v/>
      </c>
      <c r="AW20" s="131" t="str">
        <f t="shared" si="30"/>
        <v>умения  решать  текстовые  задачи  на проценты ;</v>
      </c>
      <c r="AX20" s="131" t="str">
        <f t="shared" si="31"/>
        <v/>
      </c>
      <c r="AY20" s="131" t="str">
        <f t="shared" si="32"/>
        <v>умение  находить  значение  арифметического выражения с натуральными числами, содержащего скобки;</v>
      </c>
      <c r="AZ20" s="131" t="str">
        <f t="shared" si="33"/>
        <v/>
      </c>
      <c r="BA20" s="131" t="str">
        <f t="shared" si="34"/>
        <v>умение применять полученные знания для решения задач практического характера;</v>
      </c>
      <c r="BB20" s="131" t="str">
        <f t="shared" si="35"/>
        <v>умение  извлекать  информацию,представленную в таблицах, на диаграммах ;</v>
      </c>
      <c r="BC20" s="131" t="str">
        <f t="shared" si="36"/>
        <v/>
      </c>
      <c r="BD20" s="131" t="str">
        <f t="shared" si="37"/>
        <v>умение  извлекать  информацию,представленную в таблицах, на диаграммах ;</v>
      </c>
      <c r="BE20" s="131" t="str">
        <f t="shared" si="38"/>
        <v/>
      </c>
      <c r="BF20" s="131" t="str">
        <f t="shared" si="39"/>
        <v/>
      </c>
      <c r="BG20" s="131" t="str">
        <f t="shared" si="40"/>
        <v>умение  применять  геометрические представления при решении практических задач;</v>
      </c>
      <c r="BH20" s="131" t="str">
        <f t="shared" si="41"/>
        <v/>
      </c>
      <c r="BI20" s="132" t="str">
        <f t="shared" si="42"/>
        <v>умение  применять навыки геометрических построений;</v>
      </c>
      <c r="BJ20" s="132" t="str">
        <f t="shared" si="43"/>
        <v/>
      </c>
      <c r="BK20" s="132" t="str">
        <f t="shared" si="44"/>
        <v>развитие пространственных представлений;</v>
      </c>
      <c r="BL20" s="132" t="str">
        <f t="shared" si="45"/>
        <v/>
      </c>
      <c r="BM20" s="132" t="str">
        <f t="shared" si="46"/>
        <v>Умение  проводить  логические  обоснования,  доказательства  математических утверждений ;</v>
      </c>
      <c r="BN20" s="131" t="str">
        <f t="shared" si="14"/>
        <v>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действия;умение  извлекать  информацию,представленную в таблицах, на диаграммах ;умение  извлекать  информацию,представленную в таблицах, на диаграммах ;</v>
      </c>
      <c r="BO20" s="131" t="str">
        <f t="shared" si="15"/>
        <v>умение владеть понятием  «делимость  чисел»;умения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</v>
      </c>
      <c r="BP20" s="131" t="str">
        <f t="shared" si="47"/>
        <v>Кононенко Анастасия,</v>
      </c>
      <c r="BQ20" s="131" t="str">
        <f t="shared" si="48"/>
        <v/>
      </c>
      <c r="BR20" s="131" t="str">
        <f t="shared" si="49"/>
        <v/>
      </c>
      <c r="BS20" s="131" t="str">
        <f t="shared" si="50"/>
        <v>Кононенко Анастасия,</v>
      </c>
      <c r="BT20" s="131" t="str">
        <f t="shared" si="51"/>
        <v/>
      </c>
      <c r="BU20" s="131" t="str">
        <f t="shared" si="52"/>
        <v>Кононенко Анастасия,</v>
      </c>
      <c r="BV20" s="131" t="str">
        <f t="shared" si="53"/>
        <v>Кононенко Анастасия,</v>
      </c>
      <c r="BW20" s="131" t="str">
        <f t="shared" si="54"/>
        <v>Кононенко Анастасия,</v>
      </c>
      <c r="BX20" s="131" t="str">
        <f t="shared" si="55"/>
        <v>Кононенко Анастасия,</v>
      </c>
      <c r="BY20" s="131" t="str">
        <f t="shared" si="56"/>
        <v>Кононенко Анастасия,</v>
      </c>
      <c r="BZ20" s="131" t="str">
        <f t="shared" si="57"/>
        <v/>
      </c>
      <c r="CA20" s="131" t="str">
        <f t="shared" si="58"/>
        <v/>
      </c>
      <c r="CB20" s="131" t="str">
        <f t="shared" si="59"/>
        <v>Кононенко Анастасия,</v>
      </c>
      <c r="CC20" s="132" t="str">
        <f t="shared" si="60"/>
        <v>Кононенко Анастасия,</v>
      </c>
      <c r="CD20" s="132" t="str">
        <f t="shared" si="61"/>
        <v>Кононенко Анастасия,</v>
      </c>
      <c r="CE20" s="132" t="str">
        <f t="shared" si="62"/>
        <v>Кононенко Анастасия,</v>
      </c>
      <c r="CF20" s="131" t="str">
        <f t="shared" si="63"/>
        <v/>
      </c>
      <c r="CG20" s="131" t="str">
        <f t="shared" si="64"/>
        <v>Кононенко Анастасия,</v>
      </c>
      <c r="CH20" s="131" t="str">
        <f t="shared" si="65"/>
        <v>Кононенко Анастасия,</v>
      </c>
      <c r="CI20" s="131" t="str">
        <f t="shared" si="66"/>
        <v/>
      </c>
      <c r="CJ20" s="131" t="str">
        <f t="shared" si="67"/>
        <v>Кононенко Анастасия,</v>
      </c>
      <c r="CK20" s="131" t="str">
        <f t="shared" si="68"/>
        <v/>
      </c>
      <c r="CL20" s="131" t="str">
        <f t="shared" si="69"/>
        <v/>
      </c>
      <c r="CM20" s="131" t="str">
        <f t="shared" si="70"/>
        <v/>
      </c>
      <c r="CN20" s="131" t="str">
        <f t="shared" si="71"/>
        <v/>
      </c>
      <c r="CO20" s="131" t="str">
        <f t="shared" si="72"/>
        <v/>
      </c>
      <c r="CP20" s="131" t="str">
        <f t="shared" si="73"/>
        <v>Кононенко Анастасия,</v>
      </c>
      <c r="CQ20" s="131" t="str">
        <f t="shared" si="74"/>
        <v>Кононенко Анастасия,</v>
      </c>
      <c r="CR20" s="131" t="str">
        <f t="shared" si="75"/>
        <v/>
      </c>
      <c r="CS20" s="132" t="str">
        <f t="shared" si="76"/>
        <v/>
      </c>
      <c r="CT20" s="132" t="str">
        <f t="shared" si="77"/>
        <v/>
      </c>
      <c r="CU20" s="132" t="str">
        <f t="shared" si="78"/>
        <v/>
      </c>
    </row>
    <row r="21" spans="1:99" ht="15.75" x14ac:dyDescent="0.25">
      <c r="A21" s="114">
        <v>15</v>
      </c>
      <c r="B21" s="111" t="str">
        <f>'список класса'!B21</f>
        <v>Крылова Эльвира</v>
      </c>
      <c r="C21" s="73">
        <v>2</v>
      </c>
      <c r="D21" s="113">
        <v>0</v>
      </c>
      <c r="E21" s="113">
        <v>1</v>
      </c>
      <c r="F21" s="113">
        <v>1</v>
      </c>
      <c r="G21" s="113">
        <v>1</v>
      </c>
      <c r="H21" s="113">
        <v>1</v>
      </c>
      <c r="I21" s="113">
        <v>2</v>
      </c>
      <c r="J21" s="113">
        <v>1</v>
      </c>
      <c r="K21" s="113">
        <v>0</v>
      </c>
      <c r="L21" s="113">
        <v>1</v>
      </c>
      <c r="M21" s="113">
        <v>0</v>
      </c>
      <c r="N21" s="113">
        <v>1</v>
      </c>
      <c r="O21" s="113">
        <v>1</v>
      </c>
      <c r="P21" s="113">
        <v>1</v>
      </c>
      <c r="Q21" s="113">
        <v>1</v>
      </c>
      <c r="R21" s="113">
        <v>1</v>
      </c>
      <c r="S21" s="113">
        <v>0</v>
      </c>
      <c r="T21" s="31"/>
      <c r="U21" s="11">
        <f t="shared" si="0"/>
        <v>13</v>
      </c>
      <c r="V21" s="12" t="str">
        <f t="shared" si="11"/>
        <v>-</v>
      </c>
      <c r="W21" s="128">
        <f t="shared" si="16"/>
        <v>4</v>
      </c>
      <c r="X21" s="137" t="str">
        <f t="shared" si="12"/>
        <v/>
      </c>
      <c r="Y21" s="137" t="str">
        <f t="shared" si="1"/>
        <v/>
      </c>
      <c r="Z21" s="137" t="str">
        <f t="shared" si="2"/>
        <v/>
      </c>
      <c r="AA21" s="130" t="str">
        <f t="shared" si="13"/>
        <v/>
      </c>
      <c r="AB21" s="130" t="str">
        <f t="shared" si="3"/>
        <v/>
      </c>
      <c r="AC21" s="130" t="str">
        <f t="shared" si="4"/>
        <v/>
      </c>
      <c r="AD21" s="130" t="str">
        <f t="shared" si="5"/>
        <v>Крылова Эльвира,</v>
      </c>
      <c r="AE21" s="130" t="str">
        <f t="shared" si="6"/>
        <v/>
      </c>
      <c r="AF21" s="130" t="str">
        <f t="shared" si="7"/>
        <v/>
      </c>
      <c r="AG21" s="130" t="str">
        <f t="shared" si="8"/>
        <v/>
      </c>
      <c r="AH21" s="131" t="str">
        <f t="shared" si="9"/>
        <v/>
      </c>
      <c r="AI21" s="131" t="str">
        <f t="shared" si="10"/>
        <v>умение владеть понятием  «делимость  чисел»;</v>
      </c>
      <c r="AJ21" s="131" t="str">
        <f t="shared" si="17"/>
        <v>умение владеть понятием   «обыкновенная дробь»;</v>
      </c>
      <c r="AK21" s="131" t="str">
        <f t="shared" si="18"/>
        <v/>
      </c>
      <c r="AL21" s="131" t="str">
        <f t="shared" si="19"/>
        <v>умение владеть понятием «десятичная дробь»;</v>
      </c>
      <c r="AM21" s="131" t="str">
        <f t="shared" si="20"/>
        <v/>
      </c>
      <c r="AN21" s="131" t="str">
        <f t="shared" si="21"/>
        <v>умение  находить  часть  числа  и  число  по  его части;</v>
      </c>
      <c r="AO21" s="131" t="str">
        <f t="shared" si="22"/>
        <v/>
      </c>
      <c r="AP21" s="131" t="str">
        <f t="shared" si="23"/>
        <v>умение  находить  неизвестный  компонент арифметического действия;</v>
      </c>
      <c r="AQ21" s="131" t="str">
        <f t="shared" si="24"/>
        <v/>
      </c>
      <c r="AR21" s="131" t="str">
        <f t="shared" si="25"/>
        <v>умения  решать  текстовые  задачи  на 
движение, работу;</v>
      </c>
      <c r="AS21" s="131" t="str">
        <f t="shared" si="26"/>
        <v/>
      </c>
      <c r="AT21" s="131" t="str">
        <f t="shared" si="27"/>
        <v>умения  решать  текстовые  задачи практического содержания;</v>
      </c>
      <c r="AU21" s="131" t="str">
        <f t="shared" si="28"/>
        <v/>
      </c>
      <c r="AV21" s="131" t="str">
        <f t="shared" si="29"/>
        <v/>
      </c>
      <c r="AW21" s="131" t="str">
        <f t="shared" si="30"/>
        <v>умения  решать  текстовые  задачи  на проценты ;</v>
      </c>
      <c r="AX21" s="131" t="str">
        <f t="shared" si="31"/>
        <v/>
      </c>
      <c r="AY21" s="131" t="str">
        <f t="shared" si="32"/>
        <v/>
      </c>
      <c r="AZ21" s="131" t="str">
        <f t="shared" si="33"/>
        <v/>
      </c>
      <c r="BA21" s="131" t="str">
        <f t="shared" si="34"/>
        <v>умение применять полученные знания для решения задач практического характера;</v>
      </c>
      <c r="BB21" s="131" t="str">
        <f t="shared" si="35"/>
        <v>умение  извлекать  информацию,представленную в таблицах, на диаграммах ;</v>
      </c>
      <c r="BC21" s="131" t="str">
        <f t="shared" si="36"/>
        <v/>
      </c>
      <c r="BD21" s="131" t="str">
        <f t="shared" si="37"/>
        <v>умение  извлекать  информацию,представленную в таблицах, на диаграммах ;</v>
      </c>
      <c r="BE21" s="131" t="str">
        <f t="shared" si="38"/>
        <v/>
      </c>
      <c r="BF21" s="131" t="str">
        <f t="shared" si="39"/>
        <v>умение  применять  геометрические представления при решении практических задач;</v>
      </c>
      <c r="BG21" s="131" t="str">
        <f t="shared" si="40"/>
        <v/>
      </c>
      <c r="BH21" s="131" t="str">
        <f t="shared" si="41"/>
        <v>умение  применять навыки геометрических построений;</v>
      </c>
      <c r="BI21" s="132" t="str">
        <f t="shared" si="42"/>
        <v/>
      </c>
      <c r="BJ21" s="132" t="str">
        <f t="shared" si="43"/>
        <v>развитие пространственных представлений;</v>
      </c>
      <c r="BK21" s="132" t="str">
        <f t="shared" si="44"/>
        <v/>
      </c>
      <c r="BL21" s="132" t="str">
        <f t="shared" si="45"/>
        <v/>
      </c>
      <c r="BM21" s="132" t="str">
        <f t="shared" si="46"/>
        <v>Умение  проводить  логические  обоснования,  доказательства  математических утверждений ;</v>
      </c>
      <c r="BN21" s="131" t="str">
        <f t="shared" si="14"/>
        <v>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</v>
      </c>
      <c r="BO21" s="131" t="str">
        <f t="shared" si="15"/>
        <v>умение владеть понятием  «делимость  чисел»;умения  решать  текстовые  задачи  на проценты ;умение применять полученные знания для решения задач практического характера;Умение  проводить  логические  обоснования,  доказательства  математических утверждений ;</v>
      </c>
      <c r="BP21" s="131" t="str">
        <f t="shared" si="47"/>
        <v>Крылова Эльвира,</v>
      </c>
      <c r="BQ21" s="131" t="str">
        <f t="shared" si="48"/>
        <v/>
      </c>
      <c r="BR21" s="131" t="str">
        <f t="shared" si="49"/>
        <v/>
      </c>
      <c r="BS21" s="131" t="str">
        <f t="shared" si="50"/>
        <v/>
      </c>
      <c r="BT21" s="131" t="str">
        <f t="shared" si="51"/>
        <v/>
      </c>
      <c r="BU21" s="131" t="str">
        <f t="shared" si="52"/>
        <v/>
      </c>
      <c r="BV21" s="131" t="str">
        <f t="shared" si="53"/>
        <v/>
      </c>
      <c r="BW21" s="131" t="str">
        <f t="shared" si="54"/>
        <v>Крылова Эльвира,</v>
      </c>
      <c r="BX21" s="131" t="str">
        <f t="shared" si="55"/>
        <v/>
      </c>
      <c r="BY21" s="131" t="str">
        <f t="shared" si="56"/>
        <v>Крылова Эльвира,</v>
      </c>
      <c r="BZ21" s="131" t="str">
        <f t="shared" si="57"/>
        <v/>
      </c>
      <c r="CA21" s="131" t="str">
        <f t="shared" si="58"/>
        <v/>
      </c>
      <c r="CB21" s="131" t="str">
        <f t="shared" si="59"/>
        <v/>
      </c>
      <c r="CC21" s="132" t="str">
        <f t="shared" si="60"/>
        <v/>
      </c>
      <c r="CD21" s="132" t="str">
        <f t="shared" si="61"/>
        <v/>
      </c>
      <c r="CE21" s="132" t="str">
        <f t="shared" si="62"/>
        <v>Крылова Эльвира,</v>
      </c>
      <c r="CF21" s="131" t="str">
        <f t="shared" si="63"/>
        <v/>
      </c>
      <c r="CG21" s="131" t="str">
        <f t="shared" si="64"/>
        <v>Крылова Эльвира,</v>
      </c>
      <c r="CH21" s="131" t="str">
        <f t="shared" si="65"/>
        <v>Крылова Эльвира,</v>
      </c>
      <c r="CI21" s="131" t="str">
        <f t="shared" si="66"/>
        <v>Крылова Эльвира,</v>
      </c>
      <c r="CJ21" s="131" t="str">
        <f t="shared" si="67"/>
        <v>Крылова Эльвира,</v>
      </c>
      <c r="CK21" s="131" t="str">
        <f t="shared" si="68"/>
        <v>Крылова Эльвира,</v>
      </c>
      <c r="CL21" s="131" t="str">
        <f t="shared" si="69"/>
        <v>Крылова Эльвира,</v>
      </c>
      <c r="CM21" s="131" t="str">
        <f t="shared" si="70"/>
        <v/>
      </c>
      <c r="CN21" s="131" t="str">
        <f t="shared" si="71"/>
        <v/>
      </c>
      <c r="CO21" s="131" t="str">
        <f t="shared" si="72"/>
        <v/>
      </c>
      <c r="CP21" s="131" t="str">
        <f t="shared" si="73"/>
        <v>Крылова Эльвира,</v>
      </c>
      <c r="CQ21" s="131" t="str">
        <f t="shared" si="74"/>
        <v>Крылова Эльвира,</v>
      </c>
      <c r="CR21" s="131" t="str">
        <f t="shared" si="75"/>
        <v>Крылова Эльвира,</v>
      </c>
      <c r="CS21" s="132" t="str">
        <f t="shared" si="76"/>
        <v>Крылова Эльвира,</v>
      </c>
      <c r="CT21" s="132" t="str">
        <f t="shared" si="77"/>
        <v>Крылова Эльвира,</v>
      </c>
      <c r="CU21" s="132" t="str">
        <f t="shared" si="78"/>
        <v/>
      </c>
    </row>
    <row r="22" spans="1:99" ht="15.75" x14ac:dyDescent="0.25">
      <c r="A22" s="114">
        <v>16</v>
      </c>
      <c r="B22" s="111" t="str">
        <f>'список класса'!B22</f>
        <v>Левчук Дарья</v>
      </c>
      <c r="C22" s="73">
        <v>2</v>
      </c>
      <c r="D22" s="113">
        <v>1</v>
      </c>
      <c r="E22" s="113">
        <v>1</v>
      </c>
      <c r="F22" s="113">
        <v>0</v>
      </c>
      <c r="G22" s="113">
        <v>0</v>
      </c>
      <c r="H22" s="113">
        <v>1</v>
      </c>
      <c r="I22" s="113">
        <v>2</v>
      </c>
      <c r="J22" s="113">
        <v>1</v>
      </c>
      <c r="K22" s="113">
        <v>0</v>
      </c>
      <c r="L22" s="113">
        <v>1</v>
      </c>
      <c r="M22" s="113">
        <v>0</v>
      </c>
      <c r="N22" s="113">
        <v>1</v>
      </c>
      <c r="O22" s="113">
        <v>1</v>
      </c>
      <c r="P22" s="113">
        <v>1</v>
      </c>
      <c r="Q22" s="113">
        <v>1</v>
      </c>
      <c r="R22" s="113">
        <v>0</v>
      </c>
      <c r="S22" s="113">
        <v>0</v>
      </c>
      <c r="T22" s="31">
        <v>1</v>
      </c>
      <c r="U22" s="11">
        <f t="shared" si="0"/>
        <v>11</v>
      </c>
      <c r="V22" s="12" t="str">
        <f t="shared" si="11"/>
        <v>-</v>
      </c>
      <c r="W22" s="128">
        <f t="shared" si="16"/>
        <v>4</v>
      </c>
      <c r="X22" s="137" t="str">
        <f t="shared" si="12"/>
        <v/>
      </c>
      <c r="Y22" s="137" t="str">
        <f t="shared" si="1"/>
        <v/>
      </c>
      <c r="Z22" s="137" t="str">
        <f t="shared" si="2"/>
        <v/>
      </c>
      <c r="AA22" s="130" t="str">
        <f t="shared" si="13"/>
        <v/>
      </c>
      <c r="AB22" s="130" t="str">
        <f t="shared" si="3"/>
        <v/>
      </c>
      <c r="AC22" s="130" t="str">
        <f t="shared" si="4"/>
        <v/>
      </c>
      <c r="AD22" s="130" t="str">
        <f t="shared" si="5"/>
        <v>Левчук Дарья,</v>
      </c>
      <c r="AE22" s="130" t="str">
        <f t="shared" si="6"/>
        <v/>
      </c>
      <c r="AF22" s="130" t="str">
        <f t="shared" si="7"/>
        <v/>
      </c>
      <c r="AG22" s="130" t="str">
        <f t="shared" si="8"/>
        <v/>
      </c>
      <c r="AH22" s="131" t="str">
        <f t="shared" si="9"/>
        <v>умение владеть понятием  «делимость  чисел»;</v>
      </c>
      <c r="AI22" s="131" t="str">
        <f t="shared" si="10"/>
        <v/>
      </c>
      <c r="AJ22" s="131" t="str">
        <f t="shared" si="17"/>
        <v>умение владеть понятием   «обыкновенная дробь»;</v>
      </c>
      <c r="AK22" s="131" t="str">
        <f t="shared" si="18"/>
        <v/>
      </c>
      <c r="AL22" s="131" t="str">
        <f t="shared" si="19"/>
        <v/>
      </c>
      <c r="AM22" s="131" t="str">
        <f t="shared" si="20"/>
        <v>умение владеть понятием «десятичная дробь»;</v>
      </c>
      <c r="AN22" s="131" t="str">
        <f t="shared" si="21"/>
        <v/>
      </c>
      <c r="AO22" s="131" t="str">
        <f t="shared" si="22"/>
        <v/>
      </c>
      <c r="AP22" s="131" t="str">
        <f t="shared" si="23"/>
        <v>умение  находить  неизвестный  компонент арифметического действия;</v>
      </c>
      <c r="AQ22" s="131" t="str">
        <f t="shared" si="24"/>
        <v/>
      </c>
      <c r="AR22" s="131" t="str">
        <f t="shared" si="25"/>
        <v>умения  решать  текстовые  задачи  на 
движение, работу;</v>
      </c>
      <c r="AS22" s="131" t="str">
        <f t="shared" si="26"/>
        <v/>
      </c>
      <c r="AT22" s="131" t="str">
        <f t="shared" si="27"/>
        <v>умения  решать  текстовые  задачи практического содержания;</v>
      </c>
      <c r="AU22" s="131" t="str">
        <f t="shared" si="28"/>
        <v/>
      </c>
      <c r="AV22" s="131" t="str">
        <f t="shared" si="29"/>
        <v/>
      </c>
      <c r="AW22" s="131" t="str">
        <f t="shared" si="30"/>
        <v>умения  решать  текстовые  задачи  на проценты ;</v>
      </c>
      <c r="AX22" s="131" t="str">
        <f t="shared" si="31"/>
        <v/>
      </c>
      <c r="AY22" s="131" t="str">
        <f t="shared" si="32"/>
        <v/>
      </c>
      <c r="AZ22" s="131" t="str">
        <f t="shared" si="33"/>
        <v/>
      </c>
      <c r="BA22" s="131" t="str">
        <f t="shared" si="34"/>
        <v>умение применять полученные знания для решения задач практического характера;</v>
      </c>
      <c r="BB22" s="131" t="str">
        <f t="shared" si="35"/>
        <v>умение  извлекать  информацию,представленную в таблицах, на диаграммах ;</v>
      </c>
      <c r="BC22" s="131" t="str">
        <f t="shared" si="36"/>
        <v/>
      </c>
      <c r="BD22" s="131" t="str">
        <f t="shared" si="37"/>
        <v>умение  извлекать  информацию,представленную в таблицах, на диаграммах ;</v>
      </c>
      <c r="BE22" s="131" t="str">
        <f t="shared" si="38"/>
        <v/>
      </c>
      <c r="BF22" s="131" t="str">
        <f t="shared" si="39"/>
        <v>умение  применять  геометрические представления при решении практических задач;</v>
      </c>
      <c r="BG22" s="131" t="str">
        <f t="shared" si="40"/>
        <v/>
      </c>
      <c r="BH22" s="131" t="str">
        <f t="shared" si="41"/>
        <v>умение  применять навыки геометрических построений;</v>
      </c>
      <c r="BI22" s="132" t="str">
        <f t="shared" si="42"/>
        <v/>
      </c>
      <c r="BJ22" s="132" t="str">
        <f t="shared" si="43"/>
        <v/>
      </c>
      <c r="BK22" s="132" t="str">
        <f t="shared" si="44"/>
        <v>развитие пространственных представлений;</v>
      </c>
      <c r="BL22" s="132" t="str">
        <f t="shared" si="45"/>
        <v/>
      </c>
      <c r="BM22" s="132" t="str">
        <f t="shared" si="46"/>
        <v>Умение  проводить  логические  обоснования,  доказательства  математических утверждений ;</v>
      </c>
      <c r="BN22" s="131" t="str">
        <f t="shared" si="14"/>
        <v>умение владеть понятием  «делимость  чисел»;умение владеть понятием   «обыкновенная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BO22" s="131" t="str">
        <f t="shared" si="15"/>
        <v>умение владеть понятием «десятичная дробь»;умения  решать  текстовые  задачи  на проценты ;умение применять полученные знания для решения задач практического характера;развитие пространственных представлений;Умение  проводить  логические  обоснования,  доказательства  математических утверждений ;</v>
      </c>
      <c r="BP22" s="131" t="str">
        <f t="shared" si="47"/>
        <v/>
      </c>
      <c r="BQ22" s="131" t="str">
        <f t="shared" si="48"/>
        <v/>
      </c>
      <c r="BR22" s="131" t="str">
        <f t="shared" si="49"/>
        <v>Левчук Дарья,</v>
      </c>
      <c r="BS22" s="131" t="str">
        <f t="shared" si="50"/>
        <v>Левчук Дарья,</v>
      </c>
      <c r="BT22" s="131" t="str">
        <f t="shared" si="51"/>
        <v/>
      </c>
      <c r="BU22" s="131" t="str">
        <f t="shared" si="52"/>
        <v/>
      </c>
      <c r="BV22" s="131" t="str">
        <f t="shared" si="53"/>
        <v/>
      </c>
      <c r="BW22" s="131" t="str">
        <f t="shared" si="54"/>
        <v>Левчук Дарья,</v>
      </c>
      <c r="BX22" s="131" t="str">
        <f t="shared" si="55"/>
        <v/>
      </c>
      <c r="BY22" s="131" t="str">
        <f t="shared" si="56"/>
        <v>Левчук Дарья,</v>
      </c>
      <c r="BZ22" s="131" t="str">
        <f t="shared" si="57"/>
        <v/>
      </c>
      <c r="CA22" s="131" t="str">
        <f t="shared" si="58"/>
        <v/>
      </c>
      <c r="CB22" s="131" t="str">
        <f t="shared" si="59"/>
        <v/>
      </c>
      <c r="CC22" s="132" t="str">
        <f t="shared" si="60"/>
        <v/>
      </c>
      <c r="CD22" s="132" t="str">
        <f t="shared" si="61"/>
        <v>Левчук Дарья,</v>
      </c>
      <c r="CE22" s="132" t="str">
        <f t="shared" si="62"/>
        <v>Левчук Дарья,</v>
      </c>
      <c r="CF22" s="131" t="str">
        <f t="shared" si="63"/>
        <v>Левчук Дарья,</v>
      </c>
      <c r="CG22" s="131" t="str">
        <f t="shared" si="64"/>
        <v>Левчук Дарья,</v>
      </c>
      <c r="CH22" s="131" t="str">
        <f t="shared" si="65"/>
        <v/>
      </c>
      <c r="CI22" s="131" t="str">
        <f t="shared" si="66"/>
        <v/>
      </c>
      <c r="CJ22" s="131" t="str">
        <f t="shared" si="67"/>
        <v>Левчук Дарья,</v>
      </c>
      <c r="CK22" s="131" t="str">
        <f t="shared" si="68"/>
        <v>Левчук Дарья,</v>
      </c>
      <c r="CL22" s="131" t="str">
        <f t="shared" si="69"/>
        <v>Левчук Дарья,</v>
      </c>
      <c r="CM22" s="131" t="str">
        <f t="shared" si="70"/>
        <v/>
      </c>
      <c r="CN22" s="131" t="str">
        <f t="shared" si="71"/>
        <v/>
      </c>
      <c r="CO22" s="131" t="str">
        <f t="shared" si="72"/>
        <v/>
      </c>
      <c r="CP22" s="131" t="str">
        <f t="shared" si="73"/>
        <v>Левчук Дарья,</v>
      </c>
      <c r="CQ22" s="131" t="str">
        <f t="shared" si="74"/>
        <v>Левчук Дарья,</v>
      </c>
      <c r="CR22" s="131" t="str">
        <f t="shared" si="75"/>
        <v>Левчук Дарья,</v>
      </c>
      <c r="CS22" s="132" t="str">
        <f t="shared" si="76"/>
        <v>Левчук Дарья,</v>
      </c>
      <c r="CT22" s="132" t="str">
        <f t="shared" si="77"/>
        <v/>
      </c>
      <c r="CU22" s="132" t="str">
        <f t="shared" si="78"/>
        <v/>
      </c>
    </row>
    <row r="23" spans="1:99" ht="15.75" x14ac:dyDescent="0.25">
      <c r="A23" s="114">
        <v>17</v>
      </c>
      <c r="B23" s="111" t="str">
        <f>'список класса'!B23</f>
        <v>Малышев Никита</v>
      </c>
      <c r="C23" s="73">
        <v>1</v>
      </c>
      <c r="D23" s="113">
        <v>1</v>
      </c>
      <c r="E23" s="113">
        <v>1</v>
      </c>
      <c r="F23" s="113">
        <v>1</v>
      </c>
      <c r="G23" s="113">
        <v>1</v>
      </c>
      <c r="H23" s="113">
        <v>1</v>
      </c>
      <c r="I23" s="113">
        <v>2</v>
      </c>
      <c r="J23" s="113">
        <v>1</v>
      </c>
      <c r="K23" s="113">
        <v>0</v>
      </c>
      <c r="L23" s="113">
        <v>1</v>
      </c>
      <c r="M23" s="113">
        <v>1</v>
      </c>
      <c r="N23" s="113">
        <v>1</v>
      </c>
      <c r="O23" s="113">
        <v>1</v>
      </c>
      <c r="P23" s="113">
        <v>0</v>
      </c>
      <c r="Q23" s="113">
        <v>0</v>
      </c>
      <c r="R23" s="113">
        <v>0</v>
      </c>
      <c r="S23" s="113">
        <v>0</v>
      </c>
      <c r="T23" s="31">
        <v>3</v>
      </c>
      <c r="U23" s="11">
        <f t="shared" si="0"/>
        <v>12</v>
      </c>
      <c r="V23" s="12" t="str">
        <f t="shared" si="11"/>
        <v>-</v>
      </c>
      <c r="W23" s="128">
        <f t="shared" si="16"/>
        <v>4</v>
      </c>
      <c r="X23" s="137" t="str">
        <f t="shared" si="12"/>
        <v/>
      </c>
      <c r="Y23" s="137" t="str">
        <f t="shared" si="1"/>
        <v/>
      </c>
      <c r="Z23" s="137" t="str">
        <f t="shared" si="2"/>
        <v/>
      </c>
      <c r="AA23" s="130" t="str">
        <f t="shared" si="13"/>
        <v/>
      </c>
      <c r="AB23" s="130" t="str">
        <f t="shared" si="3"/>
        <v/>
      </c>
      <c r="AC23" s="130" t="str">
        <f t="shared" si="4"/>
        <v/>
      </c>
      <c r="AD23" s="130" t="str">
        <f t="shared" si="5"/>
        <v>Малышев Никита,</v>
      </c>
      <c r="AE23" s="130" t="str">
        <f t="shared" si="6"/>
        <v/>
      </c>
      <c r="AF23" s="130" t="str">
        <f t="shared" si="7"/>
        <v/>
      </c>
      <c r="AG23" s="130" t="str">
        <f t="shared" si="8"/>
        <v/>
      </c>
      <c r="AH23" s="131" t="str">
        <f t="shared" si="9"/>
        <v>умение владеть понятием  «делимость  чисел»;</v>
      </c>
      <c r="AI23" s="131" t="str">
        <f t="shared" si="10"/>
        <v/>
      </c>
      <c r="AJ23" s="131" t="str">
        <f t="shared" si="17"/>
        <v>умение владеть понятием   «обыкновенная дробь»;</v>
      </c>
      <c r="AK23" s="131" t="str">
        <f t="shared" si="18"/>
        <v/>
      </c>
      <c r="AL23" s="131" t="str">
        <f t="shared" si="19"/>
        <v>умение владеть понятием «десятичная дробь»;</v>
      </c>
      <c r="AM23" s="131" t="str">
        <f t="shared" si="20"/>
        <v/>
      </c>
      <c r="AN23" s="131" t="str">
        <f t="shared" si="21"/>
        <v>умение  находить  часть  числа  и  число  по  его части;</v>
      </c>
      <c r="AO23" s="131" t="str">
        <f t="shared" si="22"/>
        <v/>
      </c>
      <c r="AP23" s="131" t="str">
        <f t="shared" si="23"/>
        <v>умение  находить  неизвестный  компонент арифметического действия;</v>
      </c>
      <c r="AQ23" s="131" t="str">
        <f t="shared" si="24"/>
        <v/>
      </c>
      <c r="AR23" s="131" t="str">
        <f t="shared" si="25"/>
        <v>умения  решать  текстовые  задачи  на 
движение, работу;</v>
      </c>
      <c r="AS23" s="131" t="str">
        <f t="shared" si="26"/>
        <v/>
      </c>
      <c r="AT23" s="131" t="str">
        <f t="shared" si="27"/>
        <v>умения  решать  текстовые  задачи практического содержания;</v>
      </c>
      <c r="AU23" s="131" t="str">
        <f t="shared" si="28"/>
        <v/>
      </c>
      <c r="AV23" s="131" t="str">
        <f t="shared" si="29"/>
        <v/>
      </c>
      <c r="AW23" s="131" t="str">
        <f t="shared" si="30"/>
        <v>умения  решать  текстовые  задачи  на проценты ;</v>
      </c>
      <c r="AX23" s="131" t="str">
        <f t="shared" si="31"/>
        <v/>
      </c>
      <c r="AY23" s="131" t="str">
        <f t="shared" si="32"/>
        <v/>
      </c>
      <c r="AZ23" s="131" t="str">
        <f t="shared" si="33"/>
        <v/>
      </c>
      <c r="BA23" s="131" t="str">
        <f t="shared" si="34"/>
        <v/>
      </c>
      <c r="BB23" s="131" t="str">
        <f t="shared" si="35"/>
        <v>умение  извлекать  информацию,представленную в таблицах, на диаграммах ;</v>
      </c>
      <c r="BC23" s="131" t="str">
        <f t="shared" si="36"/>
        <v/>
      </c>
      <c r="BD23" s="131" t="str">
        <f t="shared" si="37"/>
        <v>умение  извлекать  информацию,представленную в таблицах, на диаграммах ;</v>
      </c>
      <c r="BE23" s="131" t="str">
        <f t="shared" si="38"/>
        <v/>
      </c>
      <c r="BF23" s="131" t="str">
        <f t="shared" si="39"/>
        <v/>
      </c>
      <c r="BG23" s="131" t="str">
        <f t="shared" si="40"/>
        <v>умение  применять  геометрические представления при решении практических задач;</v>
      </c>
      <c r="BH23" s="131" t="str">
        <f t="shared" si="41"/>
        <v/>
      </c>
      <c r="BI23" s="132" t="str">
        <f t="shared" si="42"/>
        <v>умение  применять навыки геометрических построений;</v>
      </c>
      <c r="BJ23" s="132" t="str">
        <f t="shared" si="43"/>
        <v/>
      </c>
      <c r="BK23" s="132" t="str">
        <f t="shared" si="44"/>
        <v>развитие пространственных представлений;</v>
      </c>
      <c r="BL23" s="132" t="str">
        <f t="shared" si="45"/>
        <v/>
      </c>
      <c r="BM23" s="132" t="str">
        <f t="shared" si="46"/>
        <v>Умение  проводить  логические  обоснования,  доказательства  математических утверждений ;</v>
      </c>
      <c r="BN23" s="131" t="str">
        <f t="shared" si="14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</v>
      </c>
      <c r="BO23" s="131" t="str">
        <f t="shared" si="15"/>
        <v>умения  решать  текстовые  задачи  на проценты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</v>
      </c>
      <c r="BP23" s="131" t="str">
        <f t="shared" si="47"/>
        <v/>
      </c>
      <c r="BQ23" s="131" t="str">
        <f t="shared" si="48"/>
        <v/>
      </c>
      <c r="BR23" s="131" t="str">
        <f t="shared" si="49"/>
        <v/>
      </c>
      <c r="BS23" s="131" t="str">
        <f t="shared" si="50"/>
        <v/>
      </c>
      <c r="BT23" s="131" t="str">
        <f t="shared" si="51"/>
        <v/>
      </c>
      <c r="BU23" s="131" t="str">
        <f t="shared" si="52"/>
        <v/>
      </c>
      <c r="BV23" s="131" t="str">
        <f t="shared" si="53"/>
        <v/>
      </c>
      <c r="BW23" s="131" t="str">
        <f t="shared" si="54"/>
        <v>Малышев Никита,</v>
      </c>
      <c r="BX23" s="131" t="str">
        <f t="shared" si="55"/>
        <v/>
      </c>
      <c r="BY23" s="131" t="str">
        <f t="shared" si="56"/>
        <v/>
      </c>
      <c r="BZ23" s="131" t="str">
        <f t="shared" si="57"/>
        <v/>
      </c>
      <c r="CA23" s="131" t="str">
        <f t="shared" si="58"/>
        <v/>
      </c>
      <c r="CB23" s="131" t="str">
        <f t="shared" si="59"/>
        <v>Малышев Никита,</v>
      </c>
      <c r="CC23" s="132" t="str">
        <f t="shared" si="60"/>
        <v>Малышев Никита,</v>
      </c>
      <c r="CD23" s="132" t="str">
        <f t="shared" si="61"/>
        <v>Малышев Никита,</v>
      </c>
      <c r="CE23" s="132" t="str">
        <f t="shared" si="62"/>
        <v>Малышев Никита,</v>
      </c>
      <c r="CF23" s="131" t="str">
        <f t="shared" si="63"/>
        <v>Малышев Никита,</v>
      </c>
      <c r="CG23" s="131" t="str">
        <f t="shared" si="64"/>
        <v>Малышев Никита,</v>
      </c>
      <c r="CH23" s="131" t="str">
        <f t="shared" si="65"/>
        <v>Малышев Никита,</v>
      </c>
      <c r="CI23" s="131" t="str">
        <f t="shared" si="66"/>
        <v>Малышев Никита,</v>
      </c>
      <c r="CJ23" s="131" t="str">
        <f t="shared" si="67"/>
        <v>Малышев Никита,</v>
      </c>
      <c r="CK23" s="131" t="str">
        <f t="shared" si="68"/>
        <v>Малышев Никита,</v>
      </c>
      <c r="CL23" s="131" t="str">
        <f t="shared" si="69"/>
        <v>Малышев Никита,</v>
      </c>
      <c r="CM23" s="131" t="str">
        <f t="shared" si="70"/>
        <v/>
      </c>
      <c r="CN23" s="131" t="str">
        <f t="shared" si="71"/>
        <v/>
      </c>
      <c r="CO23" s="131" t="str">
        <f t="shared" si="72"/>
        <v/>
      </c>
      <c r="CP23" s="131" t="str">
        <f t="shared" si="73"/>
        <v>Малышев Никита,</v>
      </c>
      <c r="CQ23" s="131" t="str">
        <f t="shared" si="74"/>
        <v>Малышев Никита,</v>
      </c>
      <c r="CR23" s="131" t="str">
        <f t="shared" si="75"/>
        <v/>
      </c>
      <c r="CS23" s="132" t="str">
        <f t="shared" si="76"/>
        <v/>
      </c>
      <c r="CT23" s="132" t="str">
        <f t="shared" si="77"/>
        <v/>
      </c>
      <c r="CU23" s="132" t="str">
        <f t="shared" si="78"/>
        <v/>
      </c>
    </row>
    <row r="24" spans="1:99" ht="15.75" x14ac:dyDescent="0.25">
      <c r="A24" s="114">
        <v>18</v>
      </c>
      <c r="B24" s="111" t="str">
        <f>'список класса'!B24</f>
        <v>Москвин Евгений</v>
      </c>
      <c r="C24" s="73">
        <v>1</v>
      </c>
      <c r="D24" s="113">
        <v>1</v>
      </c>
      <c r="E24" s="113">
        <v>1</v>
      </c>
      <c r="F24" s="113">
        <v>1</v>
      </c>
      <c r="G24" s="113">
        <v>1</v>
      </c>
      <c r="H24" s="113">
        <v>1</v>
      </c>
      <c r="I24" s="113">
        <v>0</v>
      </c>
      <c r="J24" s="113">
        <v>0</v>
      </c>
      <c r="K24" s="113">
        <v>0</v>
      </c>
      <c r="L24" s="113">
        <v>2</v>
      </c>
      <c r="M24" s="113">
        <v>1</v>
      </c>
      <c r="N24" s="113">
        <v>1</v>
      </c>
      <c r="O24" s="113">
        <v>1</v>
      </c>
      <c r="P24" s="113">
        <v>1</v>
      </c>
      <c r="Q24" s="113">
        <v>1</v>
      </c>
      <c r="R24" s="113">
        <v>1</v>
      </c>
      <c r="S24" s="113">
        <v>0</v>
      </c>
      <c r="T24" s="31">
        <v>2</v>
      </c>
      <c r="U24" s="11">
        <f t="shared" si="0"/>
        <v>13</v>
      </c>
      <c r="V24" s="12" t="str">
        <f t="shared" si="11"/>
        <v>-</v>
      </c>
      <c r="W24" s="128">
        <f t="shared" si="16"/>
        <v>4</v>
      </c>
      <c r="X24" s="137" t="str">
        <f t="shared" si="12"/>
        <v/>
      </c>
      <c r="Y24" s="137" t="str">
        <f t="shared" si="1"/>
        <v/>
      </c>
      <c r="Z24" s="137" t="str">
        <f t="shared" si="2"/>
        <v/>
      </c>
      <c r="AA24" s="130" t="str">
        <f t="shared" si="13"/>
        <v/>
      </c>
      <c r="AB24" s="130" t="str">
        <f t="shared" si="3"/>
        <v/>
      </c>
      <c r="AC24" s="130" t="str">
        <f t="shared" si="4"/>
        <v/>
      </c>
      <c r="AD24" s="130" t="str">
        <f t="shared" si="5"/>
        <v>Москвин Евгений,</v>
      </c>
      <c r="AE24" s="130" t="str">
        <f t="shared" si="6"/>
        <v/>
      </c>
      <c r="AF24" s="130" t="str">
        <f t="shared" si="7"/>
        <v/>
      </c>
      <c r="AG24" s="130" t="str">
        <f t="shared" si="8"/>
        <v/>
      </c>
      <c r="AH24" s="131" t="str">
        <f t="shared" si="9"/>
        <v>умение владеть понятием  «делимость  чисел»;</v>
      </c>
      <c r="AI24" s="131" t="str">
        <f t="shared" si="10"/>
        <v/>
      </c>
      <c r="AJ24" s="131" t="str">
        <f t="shared" si="17"/>
        <v>умение владеть понятием   «обыкновенная дробь»;</v>
      </c>
      <c r="AK24" s="131" t="str">
        <f t="shared" si="18"/>
        <v/>
      </c>
      <c r="AL24" s="131" t="str">
        <f t="shared" si="19"/>
        <v>умение владеть понятием «десятичная дробь»;</v>
      </c>
      <c r="AM24" s="131" t="str">
        <f t="shared" si="20"/>
        <v/>
      </c>
      <c r="AN24" s="131" t="str">
        <f t="shared" si="21"/>
        <v>умение  находить  часть  числа  и  число  по  его части;</v>
      </c>
      <c r="AO24" s="131" t="str">
        <f t="shared" si="22"/>
        <v/>
      </c>
      <c r="AP24" s="131" t="str">
        <f t="shared" si="23"/>
        <v>умение  находить  неизвестный  компонент арифметического действия;</v>
      </c>
      <c r="AQ24" s="131" t="str">
        <f t="shared" si="24"/>
        <v/>
      </c>
      <c r="AR24" s="131" t="str">
        <f t="shared" si="25"/>
        <v/>
      </c>
      <c r="AS24" s="131" t="str">
        <f t="shared" si="26"/>
        <v>умения  решать  текстовые  задачи  на 
движение, работу;</v>
      </c>
      <c r="AT24" s="131" t="str">
        <f t="shared" si="27"/>
        <v/>
      </c>
      <c r="AU24" s="131" t="str">
        <f t="shared" si="28"/>
        <v>умения  решать  текстовые  задачи практического содержания;</v>
      </c>
      <c r="AV24" s="131" t="str">
        <f t="shared" si="29"/>
        <v/>
      </c>
      <c r="AW24" s="131" t="str">
        <f t="shared" si="30"/>
        <v>умения  решать  текстовые  задачи  на проценты ;</v>
      </c>
      <c r="AX24" s="131" t="str">
        <f t="shared" si="31"/>
        <v>умение  находить  значение  арифметического выражения с натуральными числами, содержащего скобки;</v>
      </c>
      <c r="AY24" s="131" t="str">
        <f t="shared" si="32"/>
        <v/>
      </c>
      <c r="AZ24" s="131" t="str">
        <f t="shared" si="33"/>
        <v/>
      </c>
      <c r="BA24" s="131" t="str">
        <f t="shared" si="34"/>
        <v/>
      </c>
      <c r="BB24" s="131" t="str">
        <f t="shared" si="35"/>
        <v>умение  извлекать  информацию,представленную в таблицах, на диаграммах ;</v>
      </c>
      <c r="BC24" s="131" t="str">
        <f t="shared" si="36"/>
        <v/>
      </c>
      <c r="BD24" s="131" t="str">
        <f t="shared" si="37"/>
        <v>умение  извлекать  информацию,представленную в таблицах, на диаграммах ;</v>
      </c>
      <c r="BE24" s="131" t="str">
        <f t="shared" si="38"/>
        <v/>
      </c>
      <c r="BF24" s="131" t="str">
        <f t="shared" si="39"/>
        <v>умение  применять  геометрические представления при решении практических задач;</v>
      </c>
      <c r="BG24" s="131" t="str">
        <f t="shared" si="40"/>
        <v/>
      </c>
      <c r="BH24" s="131" t="str">
        <f t="shared" si="41"/>
        <v>умение  применять навыки геометрических построений;</v>
      </c>
      <c r="BI24" s="132" t="str">
        <f t="shared" si="42"/>
        <v/>
      </c>
      <c r="BJ24" s="132" t="str">
        <f t="shared" si="43"/>
        <v>развитие пространственных представлений;</v>
      </c>
      <c r="BK24" s="132" t="str">
        <f t="shared" si="44"/>
        <v/>
      </c>
      <c r="BL24" s="132" t="str">
        <f t="shared" si="45"/>
        <v/>
      </c>
      <c r="BM24" s="132" t="str">
        <f t="shared" si="46"/>
        <v>Умение  проводить  логические  обоснования,  доказательства  математических утверждений ;</v>
      </c>
      <c r="BN24" s="131" t="str">
        <f t="shared" si="14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</v>
      </c>
      <c r="BO24" s="131" t="str">
        <f t="shared" si="15"/>
        <v>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проводить  логические  обоснования,  доказательства  математических утверждений ;</v>
      </c>
      <c r="BP24" s="131" t="str">
        <f t="shared" si="47"/>
        <v/>
      </c>
      <c r="BQ24" s="131" t="str">
        <f t="shared" si="48"/>
        <v/>
      </c>
      <c r="BR24" s="131" t="str">
        <f t="shared" si="49"/>
        <v/>
      </c>
      <c r="BS24" s="131" t="str">
        <f t="shared" si="50"/>
        <v/>
      </c>
      <c r="BT24" s="131" t="str">
        <f t="shared" si="51"/>
        <v/>
      </c>
      <c r="BU24" s="131" t="str">
        <f t="shared" si="52"/>
        <v>Москвин Евгений,</v>
      </c>
      <c r="BV24" s="131" t="str">
        <f t="shared" si="53"/>
        <v>Москвин Евгений,</v>
      </c>
      <c r="BW24" s="131" t="str">
        <f t="shared" si="54"/>
        <v>Москвин Евгений,</v>
      </c>
      <c r="BX24" s="131" t="str">
        <f t="shared" si="55"/>
        <v/>
      </c>
      <c r="BY24" s="131" t="str">
        <f t="shared" si="56"/>
        <v/>
      </c>
      <c r="BZ24" s="131" t="str">
        <f t="shared" si="57"/>
        <v/>
      </c>
      <c r="CA24" s="131" t="str">
        <f t="shared" si="58"/>
        <v/>
      </c>
      <c r="CB24" s="131" t="str">
        <f t="shared" si="59"/>
        <v/>
      </c>
      <c r="CC24" s="132" t="str">
        <f t="shared" si="60"/>
        <v/>
      </c>
      <c r="CD24" s="132" t="str">
        <f t="shared" si="61"/>
        <v/>
      </c>
      <c r="CE24" s="132" t="str">
        <f t="shared" si="62"/>
        <v>Москвин Евгений,</v>
      </c>
      <c r="CF24" s="131" t="str">
        <f t="shared" si="63"/>
        <v>Москвин Евгений,</v>
      </c>
      <c r="CG24" s="131" t="str">
        <f t="shared" si="64"/>
        <v>Москвин Евгений,</v>
      </c>
      <c r="CH24" s="131" t="str">
        <f t="shared" si="65"/>
        <v>Москвин Евгений,</v>
      </c>
      <c r="CI24" s="131" t="str">
        <f t="shared" si="66"/>
        <v>Москвин Евгений,</v>
      </c>
      <c r="CJ24" s="131" t="str">
        <f t="shared" si="67"/>
        <v>Москвин Евгений,</v>
      </c>
      <c r="CK24" s="131" t="str">
        <f t="shared" si="68"/>
        <v/>
      </c>
      <c r="CL24" s="131" t="str">
        <f t="shared" si="69"/>
        <v/>
      </c>
      <c r="CM24" s="131" t="str">
        <f t="shared" si="70"/>
        <v/>
      </c>
      <c r="CN24" s="131" t="str">
        <f t="shared" si="71"/>
        <v>Москвин Евгений,</v>
      </c>
      <c r="CO24" s="131" t="str">
        <f t="shared" si="72"/>
        <v/>
      </c>
      <c r="CP24" s="131" t="str">
        <f t="shared" si="73"/>
        <v>Москвин Евгений,</v>
      </c>
      <c r="CQ24" s="131" t="str">
        <f t="shared" si="74"/>
        <v>Москвин Евгений,</v>
      </c>
      <c r="CR24" s="131" t="str">
        <f t="shared" si="75"/>
        <v>Москвин Евгений,</v>
      </c>
      <c r="CS24" s="132" t="str">
        <f t="shared" si="76"/>
        <v>Москвин Евгений,</v>
      </c>
      <c r="CT24" s="132" t="str">
        <f t="shared" si="77"/>
        <v>Москвин Евгений,</v>
      </c>
      <c r="CU24" s="132" t="str">
        <f t="shared" si="78"/>
        <v/>
      </c>
    </row>
    <row r="25" spans="1:99" ht="15.75" x14ac:dyDescent="0.25">
      <c r="A25" s="114">
        <v>19</v>
      </c>
      <c r="B25" s="111" t="str">
        <f>'список класса'!B25</f>
        <v>Немченко Николай</v>
      </c>
      <c r="C25" s="73">
        <v>1</v>
      </c>
      <c r="D25" s="113">
        <v>1</v>
      </c>
      <c r="E25" s="113">
        <v>1</v>
      </c>
      <c r="F25" s="113">
        <v>1</v>
      </c>
      <c r="G25" s="113">
        <v>1</v>
      </c>
      <c r="H25" s="113">
        <v>1</v>
      </c>
      <c r="I25" s="113">
        <v>0</v>
      </c>
      <c r="J25" s="113">
        <v>1</v>
      </c>
      <c r="K25" s="113">
        <v>0</v>
      </c>
      <c r="L25" s="113">
        <v>2</v>
      </c>
      <c r="M25" s="113">
        <v>0</v>
      </c>
      <c r="N25" s="113">
        <v>1</v>
      </c>
      <c r="O25" s="113">
        <v>1</v>
      </c>
      <c r="P25" s="113">
        <v>0</v>
      </c>
      <c r="Q25" s="113">
        <v>1</v>
      </c>
      <c r="R25" s="113">
        <v>0</v>
      </c>
      <c r="S25" s="113">
        <v>0</v>
      </c>
      <c r="T25" s="31">
        <v>1</v>
      </c>
      <c r="U25" s="11">
        <f t="shared" si="0"/>
        <v>11</v>
      </c>
      <c r="V25" s="12" t="str">
        <f t="shared" si="11"/>
        <v>-</v>
      </c>
      <c r="W25" s="128">
        <f t="shared" si="16"/>
        <v>4</v>
      </c>
      <c r="X25" s="137" t="str">
        <f t="shared" si="12"/>
        <v/>
      </c>
      <c r="Y25" s="137" t="str">
        <f t="shared" si="1"/>
        <v/>
      </c>
      <c r="Z25" s="137" t="str">
        <f t="shared" si="2"/>
        <v/>
      </c>
      <c r="AA25" s="130" t="str">
        <f t="shared" si="13"/>
        <v/>
      </c>
      <c r="AB25" s="130" t="str">
        <f t="shared" si="3"/>
        <v/>
      </c>
      <c r="AC25" s="130" t="str">
        <f t="shared" si="4"/>
        <v/>
      </c>
      <c r="AD25" s="130" t="str">
        <f t="shared" si="5"/>
        <v>Немченко Николай,</v>
      </c>
      <c r="AE25" s="130" t="str">
        <f t="shared" si="6"/>
        <v/>
      </c>
      <c r="AF25" s="130" t="str">
        <f t="shared" si="7"/>
        <v/>
      </c>
      <c r="AG25" s="130" t="str">
        <f t="shared" si="8"/>
        <v/>
      </c>
      <c r="AH25" s="131" t="str">
        <f t="shared" si="9"/>
        <v>умение владеть понятием  «делимость  чисел»;</v>
      </c>
      <c r="AI25" s="131" t="str">
        <f t="shared" si="10"/>
        <v/>
      </c>
      <c r="AJ25" s="131" t="str">
        <f t="shared" si="17"/>
        <v>умение владеть понятием   «обыкновенная дробь»;</v>
      </c>
      <c r="AK25" s="131" t="str">
        <f t="shared" si="18"/>
        <v/>
      </c>
      <c r="AL25" s="131" t="str">
        <f t="shared" si="19"/>
        <v>умение владеть понятием «десятичная дробь»;</v>
      </c>
      <c r="AM25" s="131" t="str">
        <f t="shared" si="20"/>
        <v/>
      </c>
      <c r="AN25" s="131" t="str">
        <f t="shared" si="21"/>
        <v>умение  находить  часть  числа  и  число  по  его части;</v>
      </c>
      <c r="AO25" s="131" t="str">
        <f t="shared" si="22"/>
        <v/>
      </c>
      <c r="AP25" s="131" t="str">
        <f t="shared" si="23"/>
        <v>умение  находить  неизвестный  компонент арифметического действия;</v>
      </c>
      <c r="AQ25" s="131" t="str">
        <f t="shared" si="24"/>
        <v/>
      </c>
      <c r="AR25" s="131" t="str">
        <f t="shared" si="25"/>
        <v/>
      </c>
      <c r="AS25" s="131" t="str">
        <f t="shared" si="26"/>
        <v>умения  решать  текстовые  задачи  на 
движение, работу;</v>
      </c>
      <c r="AT25" s="131" t="str">
        <f t="shared" si="27"/>
        <v>умения  решать  текстовые  задачи практического содержания;</v>
      </c>
      <c r="AU25" s="131" t="str">
        <f t="shared" si="28"/>
        <v/>
      </c>
      <c r="AV25" s="131" t="str">
        <f t="shared" si="29"/>
        <v/>
      </c>
      <c r="AW25" s="131" t="str">
        <f t="shared" si="30"/>
        <v>умения  решать  текстовые  задачи  на проценты ;</v>
      </c>
      <c r="AX25" s="131" t="str">
        <f t="shared" si="31"/>
        <v>умение  находить  значение  арифметического выражения с натуральными числами, содержащего скобки;</v>
      </c>
      <c r="AY25" s="131" t="str">
        <f t="shared" si="32"/>
        <v/>
      </c>
      <c r="AZ25" s="131" t="str">
        <f t="shared" si="33"/>
        <v/>
      </c>
      <c r="BA25" s="131" t="str">
        <f t="shared" si="34"/>
        <v>умение применять полученные знания для решения задач практического характера;</v>
      </c>
      <c r="BB25" s="131" t="str">
        <f t="shared" si="35"/>
        <v>умение  извлекать  информацию,представленную в таблицах, на диаграммах ;</v>
      </c>
      <c r="BC25" s="131" t="str">
        <f t="shared" si="36"/>
        <v/>
      </c>
      <c r="BD25" s="131" t="str">
        <f t="shared" si="37"/>
        <v>умение  извлекать  информацию,представленную в таблицах, на диаграммах ;</v>
      </c>
      <c r="BE25" s="131" t="str">
        <f t="shared" si="38"/>
        <v/>
      </c>
      <c r="BF25" s="131" t="str">
        <f t="shared" si="39"/>
        <v/>
      </c>
      <c r="BG25" s="131" t="str">
        <f t="shared" si="40"/>
        <v>умение  применять  геометрические представления при решении практических задач;</v>
      </c>
      <c r="BH25" s="131" t="str">
        <f t="shared" si="41"/>
        <v>умение  применять навыки геометрических построений;</v>
      </c>
      <c r="BI25" s="132" t="str">
        <f t="shared" si="42"/>
        <v/>
      </c>
      <c r="BJ25" s="132" t="str">
        <f t="shared" si="43"/>
        <v/>
      </c>
      <c r="BK25" s="132" t="str">
        <f t="shared" si="44"/>
        <v>развитие пространственных представлений;</v>
      </c>
      <c r="BL25" s="132" t="str">
        <f t="shared" si="45"/>
        <v/>
      </c>
      <c r="BM25" s="132" t="str">
        <f t="shared" si="46"/>
        <v>Умение  проводить  логические  обоснования,  доказательства  математических утверждений ;</v>
      </c>
      <c r="BN25" s="131" t="str">
        <f t="shared" si="14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практического содержания;умение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навыки геометрических построений;</v>
      </c>
      <c r="BO25" s="131" t="str">
        <f t="shared" si="15"/>
        <v>умения  решать  текстовые  задачи  на 
движение, работу;умения  решать  текстовые  задачи  на проценты 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задач;развитие пространственных представлений;Умение  проводить  логические  обоснования,  доказательства  математических утверждений ;</v>
      </c>
      <c r="BP25" s="131" t="str">
        <f t="shared" si="47"/>
        <v/>
      </c>
      <c r="BQ25" s="131" t="str">
        <f t="shared" si="48"/>
        <v/>
      </c>
      <c r="BR25" s="131" t="str">
        <f t="shared" si="49"/>
        <v/>
      </c>
      <c r="BS25" s="131" t="str">
        <f t="shared" si="50"/>
        <v/>
      </c>
      <c r="BT25" s="131" t="str">
        <f t="shared" si="51"/>
        <v/>
      </c>
      <c r="BU25" s="131" t="str">
        <f t="shared" si="52"/>
        <v>Немченко Николай,</v>
      </c>
      <c r="BV25" s="131" t="str">
        <f t="shared" si="53"/>
        <v/>
      </c>
      <c r="BW25" s="131" t="str">
        <f t="shared" si="54"/>
        <v>Немченко Николай,</v>
      </c>
      <c r="BX25" s="131" t="str">
        <f t="shared" si="55"/>
        <v/>
      </c>
      <c r="BY25" s="131" t="str">
        <f t="shared" si="56"/>
        <v>Немченко Николай,</v>
      </c>
      <c r="BZ25" s="131" t="str">
        <f t="shared" si="57"/>
        <v/>
      </c>
      <c r="CA25" s="131" t="str">
        <f t="shared" si="58"/>
        <v/>
      </c>
      <c r="CB25" s="131" t="str">
        <f t="shared" si="59"/>
        <v>Немченко Николай,</v>
      </c>
      <c r="CC25" s="132" t="str">
        <f t="shared" si="60"/>
        <v/>
      </c>
      <c r="CD25" s="132" t="str">
        <f t="shared" si="61"/>
        <v>Немченко Николай,</v>
      </c>
      <c r="CE25" s="132" t="str">
        <f t="shared" si="62"/>
        <v>Немченко Николай,</v>
      </c>
      <c r="CF25" s="131" t="str">
        <f t="shared" si="63"/>
        <v>Немченко Николай,</v>
      </c>
      <c r="CG25" s="131" t="str">
        <f t="shared" si="64"/>
        <v>Немченко Николай,</v>
      </c>
      <c r="CH25" s="131" t="str">
        <f t="shared" si="65"/>
        <v>Немченко Николай,</v>
      </c>
      <c r="CI25" s="131" t="str">
        <f t="shared" si="66"/>
        <v>Немченко Николай,</v>
      </c>
      <c r="CJ25" s="131" t="str">
        <f t="shared" si="67"/>
        <v>Немченко Николай,</v>
      </c>
      <c r="CK25" s="131" t="str">
        <f t="shared" si="68"/>
        <v/>
      </c>
      <c r="CL25" s="131" t="str">
        <f t="shared" si="69"/>
        <v>Немченко Николай,</v>
      </c>
      <c r="CM25" s="131" t="str">
        <f t="shared" si="70"/>
        <v/>
      </c>
      <c r="CN25" s="131" t="str">
        <f t="shared" si="71"/>
        <v>Немченко Николай,</v>
      </c>
      <c r="CO25" s="131" t="str">
        <f t="shared" si="72"/>
        <v/>
      </c>
      <c r="CP25" s="131" t="str">
        <f t="shared" si="73"/>
        <v>Немченко Николай,</v>
      </c>
      <c r="CQ25" s="131" t="str">
        <f t="shared" si="74"/>
        <v>Немченко Николай,</v>
      </c>
      <c r="CR25" s="131" t="str">
        <f t="shared" si="75"/>
        <v/>
      </c>
      <c r="CS25" s="132" t="str">
        <f t="shared" si="76"/>
        <v>Немченко Николай,</v>
      </c>
      <c r="CT25" s="132" t="str">
        <f t="shared" si="77"/>
        <v/>
      </c>
      <c r="CU25" s="132" t="str">
        <f t="shared" si="78"/>
        <v/>
      </c>
    </row>
    <row r="26" spans="1:99" ht="15.75" x14ac:dyDescent="0.25">
      <c r="A26" s="114">
        <v>20</v>
      </c>
      <c r="B26" s="111" t="str">
        <f>'список класса'!B26</f>
        <v>Попова Лидия</v>
      </c>
      <c r="C26" s="73">
        <v>2</v>
      </c>
      <c r="D26" s="113">
        <v>1</v>
      </c>
      <c r="E26" s="113">
        <v>1</v>
      </c>
      <c r="F26" s="113">
        <v>1</v>
      </c>
      <c r="G26" s="113">
        <v>0</v>
      </c>
      <c r="H26" s="113">
        <v>1</v>
      </c>
      <c r="I26" s="113">
        <v>2</v>
      </c>
      <c r="J26" s="113">
        <v>1</v>
      </c>
      <c r="K26" s="113">
        <v>0</v>
      </c>
      <c r="L26" s="113">
        <v>0</v>
      </c>
      <c r="M26" s="113">
        <v>0</v>
      </c>
      <c r="N26" s="113">
        <v>0</v>
      </c>
      <c r="O26" s="113">
        <v>1</v>
      </c>
      <c r="P26" s="113">
        <v>1</v>
      </c>
      <c r="Q26" s="113">
        <v>1</v>
      </c>
      <c r="R26" s="113">
        <v>0</v>
      </c>
      <c r="S26" s="113">
        <v>2</v>
      </c>
      <c r="T26" s="31">
        <v>2</v>
      </c>
      <c r="U26" s="11">
        <f t="shared" si="0"/>
        <v>12</v>
      </c>
      <c r="V26" s="12" t="str">
        <f t="shared" si="11"/>
        <v>-</v>
      </c>
      <c r="W26" s="128">
        <f t="shared" si="16"/>
        <v>4</v>
      </c>
      <c r="X26" s="137" t="str">
        <f t="shared" si="12"/>
        <v/>
      </c>
      <c r="Y26" s="137" t="str">
        <f t="shared" si="1"/>
        <v/>
      </c>
      <c r="Z26" s="137" t="str">
        <f t="shared" si="2"/>
        <v/>
      </c>
      <c r="AA26" s="130" t="str">
        <f t="shared" si="13"/>
        <v/>
      </c>
      <c r="AB26" s="130" t="str">
        <f t="shared" si="3"/>
        <v/>
      </c>
      <c r="AC26" s="130" t="str">
        <f t="shared" si="4"/>
        <v/>
      </c>
      <c r="AD26" s="130" t="str">
        <f t="shared" si="5"/>
        <v>Попова Лидия,</v>
      </c>
      <c r="AE26" s="130" t="str">
        <f t="shared" si="6"/>
        <v/>
      </c>
      <c r="AF26" s="130" t="str">
        <f t="shared" si="7"/>
        <v/>
      </c>
      <c r="AG26" s="130" t="str">
        <f t="shared" si="8"/>
        <v/>
      </c>
      <c r="AH26" s="131" t="str">
        <f t="shared" si="9"/>
        <v>умение владеть понятием  «делимость  чисел»;</v>
      </c>
      <c r="AI26" s="131" t="str">
        <f t="shared" si="10"/>
        <v/>
      </c>
      <c r="AJ26" s="131" t="str">
        <f t="shared" si="17"/>
        <v>умение владеть понятием   «обыкновенная дробь»;</v>
      </c>
      <c r="AK26" s="131" t="str">
        <f t="shared" si="18"/>
        <v/>
      </c>
      <c r="AL26" s="131" t="str">
        <f t="shared" si="19"/>
        <v>умение владеть понятием «десятичная дробь»;</v>
      </c>
      <c r="AM26" s="131" t="str">
        <f t="shared" si="20"/>
        <v/>
      </c>
      <c r="AN26" s="131" t="str">
        <f t="shared" si="21"/>
        <v/>
      </c>
      <c r="AO26" s="131" t="str">
        <f t="shared" si="22"/>
        <v/>
      </c>
      <c r="AP26" s="131" t="str">
        <f t="shared" si="23"/>
        <v>умение  находить  неизвестный  компонент арифметического действия;</v>
      </c>
      <c r="AQ26" s="131" t="str">
        <f t="shared" si="24"/>
        <v/>
      </c>
      <c r="AR26" s="131" t="str">
        <f t="shared" si="25"/>
        <v>умения  решать  текстовые  задачи  на 
движение, работу;</v>
      </c>
      <c r="AS26" s="131" t="str">
        <f t="shared" si="26"/>
        <v/>
      </c>
      <c r="AT26" s="131" t="str">
        <f t="shared" si="27"/>
        <v>умения  решать  текстовые  задачи практического содержания;</v>
      </c>
      <c r="AU26" s="131" t="str">
        <f t="shared" si="28"/>
        <v/>
      </c>
      <c r="AV26" s="131" t="str">
        <f t="shared" si="29"/>
        <v/>
      </c>
      <c r="AW26" s="131" t="str">
        <f t="shared" si="30"/>
        <v>умения  решать  текстовые  задачи  на проценты ;</v>
      </c>
      <c r="AX26" s="131" t="str">
        <f t="shared" si="31"/>
        <v/>
      </c>
      <c r="AY26" s="131" t="str">
        <f t="shared" si="32"/>
        <v>умение  находить  значение  арифметического выражения с натуральными числами, содержащего скобки;</v>
      </c>
      <c r="AZ26" s="131" t="str">
        <f t="shared" si="33"/>
        <v/>
      </c>
      <c r="BA26" s="131" t="str">
        <f t="shared" si="34"/>
        <v>умение применять полученные знания для решения задач практического характера;</v>
      </c>
      <c r="BB26" s="131" t="str">
        <f t="shared" si="35"/>
        <v/>
      </c>
      <c r="BC26" s="131" t="str">
        <f t="shared" si="36"/>
        <v>умение  извлекать  информацию,представленную в таблицах, на диаграммах ;</v>
      </c>
      <c r="BD26" s="131" t="str">
        <f t="shared" si="37"/>
        <v>умение  извлекать  информацию,представленную в таблицах, на диаграммах ;</v>
      </c>
      <c r="BE26" s="131" t="str">
        <f t="shared" si="38"/>
        <v/>
      </c>
      <c r="BF26" s="131" t="str">
        <f t="shared" si="39"/>
        <v>умение  применять  геометрические представления при решении практических задач;</v>
      </c>
      <c r="BG26" s="131" t="str">
        <f t="shared" si="40"/>
        <v/>
      </c>
      <c r="BH26" s="131" t="str">
        <f t="shared" si="41"/>
        <v>умение  применять навыки геометрических построений;</v>
      </c>
      <c r="BI26" s="132" t="str">
        <f t="shared" si="42"/>
        <v/>
      </c>
      <c r="BJ26" s="132" t="str">
        <f t="shared" si="43"/>
        <v/>
      </c>
      <c r="BK26" s="132" t="str">
        <f t="shared" si="44"/>
        <v>развитие пространственных представлений;</v>
      </c>
      <c r="BL26" s="132" t="str">
        <f t="shared" si="45"/>
        <v/>
      </c>
      <c r="BM26" s="132" t="str">
        <f t="shared" si="46"/>
        <v/>
      </c>
      <c r="BN26" s="131" t="str">
        <f t="shared" si="14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BO26" s="131" t="str">
        <f t="shared" si="15"/>
        <v>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;развитие пространственных представлений;</v>
      </c>
      <c r="BP26" s="131" t="str">
        <f t="shared" si="47"/>
        <v/>
      </c>
      <c r="BQ26" s="131" t="str">
        <f t="shared" si="48"/>
        <v/>
      </c>
      <c r="BR26" s="131" t="str">
        <f t="shared" si="49"/>
        <v/>
      </c>
      <c r="BS26" s="131" t="str">
        <f t="shared" si="50"/>
        <v>Попова Лидия,</v>
      </c>
      <c r="BT26" s="131" t="str">
        <f t="shared" si="51"/>
        <v/>
      </c>
      <c r="BU26" s="131" t="str">
        <f t="shared" si="52"/>
        <v/>
      </c>
      <c r="BV26" s="131" t="str">
        <f t="shared" si="53"/>
        <v/>
      </c>
      <c r="BW26" s="131" t="str">
        <f t="shared" si="54"/>
        <v>Попова Лидия,</v>
      </c>
      <c r="BX26" s="131" t="str">
        <f t="shared" si="55"/>
        <v>Попова Лидия,</v>
      </c>
      <c r="BY26" s="131" t="str">
        <f t="shared" si="56"/>
        <v>Попова Лидия,</v>
      </c>
      <c r="BZ26" s="131" t="str">
        <f t="shared" si="57"/>
        <v>Попова Лидия,</v>
      </c>
      <c r="CA26" s="131" t="str">
        <f t="shared" si="58"/>
        <v/>
      </c>
      <c r="CB26" s="131" t="str">
        <f t="shared" si="59"/>
        <v/>
      </c>
      <c r="CC26" s="132" t="str">
        <f t="shared" si="60"/>
        <v/>
      </c>
      <c r="CD26" s="132" t="str">
        <f t="shared" si="61"/>
        <v>Попова Лидия,</v>
      </c>
      <c r="CE26" s="132" t="str">
        <f t="shared" si="62"/>
        <v/>
      </c>
      <c r="CF26" s="131" t="str">
        <f t="shared" si="63"/>
        <v>Попова Лидия,</v>
      </c>
      <c r="CG26" s="131" t="str">
        <f t="shared" si="64"/>
        <v>Попова Лидия,</v>
      </c>
      <c r="CH26" s="131" t="str">
        <f t="shared" si="65"/>
        <v>Попова Лидия,</v>
      </c>
      <c r="CI26" s="131" t="str">
        <f t="shared" si="66"/>
        <v/>
      </c>
      <c r="CJ26" s="131" t="str">
        <f t="shared" si="67"/>
        <v>Попова Лидия,</v>
      </c>
      <c r="CK26" s="131" t="str">
        <f t="shared" si="68"/>
        <v>Попова Лидия,</v>
      </c>
      <c r="CL26" s="131" t="str">
        <f t="shared" si="69"/>
        <v>Попова Лидия,</v>
      </c>
      <c r="CM26" s="131" t="str">
        <f t="shared" si="70"/>
        <v/>
      </c>
      <c r="CN26" s="131" t="str">
        <f t="shared" si="71"/>
        <v/>
      </c>
      <c r="CO26" s="131" t="str">
        <f t="shared" si="72"/>
        <v/>
      </c>
      <c r="CP26" s="131" t="str">
        <f t="shared" si="73"/>
        <v/>
      </c>
      <c r="CQ26" s="131" t="str">
        <f t="shared" si="74"/>
        <v>Попова Лидия,</v>
      </c>
      <c r="CR26" s="131" t="str">
        <f t="shared" si="75"/>
        <v>Попова Лидия,</v>
      </c>
      <c r="CS26" s="132" t="str">
        <f t="shared" si="76"/>
        <v>Попова Лидия,</v>
      </c>
      <c r="CT26" s="132" t="str">
        <f t="shared" si="77"/>
        <v/>
      </c>
      <c r="CU26" s="132" t="str">
        <f t="shared" si="78"/>
        <v>Попова Лидия,</v>
      </c>
    </row>
    <row r="27" spans="1:99" ht="15.75" x14ac:dyDescent="0.25">
      <c r="A27" s="114">
        <v>21</v>
      </c>
      <c r="B27" s="112" t="str">
        <f>'список класса'!B27</f>
        <v>Рак Дарья</v>
      </c>
      <c r="C27" s="73" t="s">
        <v>49</v>
      </c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31">
        <v>2</v>
      </c>
      <c r="U27" s="11" t="str">
        <f t="shared" si="0"/>
        <v>-</v>
      </c>
      <c r="V27" s="12" t="str">
        <f t="shared" si="11"/>
        <v>-</v>
      </c>
      <c r="W27" s="128" t="str">
        <f t="shared" si="16"/>
        <v>н</v>
      </c>
      <c r="X27" s="137" t="str">
        <f t="shared" si="12"/>
        <v/>
      </c>
      <c r="Y27" s="137" t="str">
        <f t="shared" si="1"/>
        <v/>
      </c>
      <c r="Z27" s="137" t="str">
        <f t="shared" si="2"/>
        <v/>
      </c>
      <c r="AA27" s="130" t="str">
        <f t="shared" si="13"/>
        <v/>
      </c>
      <c r="AB27" s="130" t="str">
        <f t="shared" si="3"/>
        <v>Рак Дарья,</v>
      </c>
      <c r="AC27" s="130" t="str">
        <f t="shared" si="4"/>
        <v/>
      </c>
      <c r="AD27" s="130" t="str">
        <f t="shared" si="5"/>
        <v/>
      </c>
      <c r="AE27" s="130" t="str">
        <f t="shared" si="6"/>
        <v/>
      </c>
      <c r="AF27" s="130" t="str">
        <f t="shared" si="7"/>
        <v/>
      </c>
      <c r="AG27" s="130" t="str">
        <f t="shared" si="8"/>
        <v>Рак Дарья,</v>
      </c>
      <c r="AH27" s="131" t="str">
        <f t="shared" si="9"/>
        <v/>
      </c>
      <c r="AI27" s="131" t="str">
        <f t="shared" si="10"/>
        <v/>
      </c>
      <c r="AJ27" s="131" t="str">
        <f t="shared" si="17"/>
        <v/>
      </c>
      <c r="AK27" s="131" t="str">
        <f t="shared" si="18"/>
        <v/>
      </c>
      <c r="AL27" s="131" t="str">
        <f t="shared" si="19"/>
        <v/>
      </c>
      <c r="AM27" s="131" t="str">
        <f t="shared" si="20"/>
        <v/>
      </c>
      <c r="AN27" s="131" t="str">
        <f t="shared" si="21"/>
        <v/>
      </c>
      <c r="AO27" s="131" t="str">
        <f t="shared" si="22"/>
        <v/>
      </c>
      <c r="AP27" s="131" t="str">
        <f t="shared" si="23"/>
        <v/>
      </c>
      <c r="AQ27" s="131" t="str">
        <f t="shared" si="24"/>
        <v/>
      </c>
      <c r="AR27" s="131" t="str">
        <f t="shared" si="25"/>
        <v/>
      </c>
      <c r="AS27" s="131" t="str">
        <f t="shared" si="26"/>
        <v/>
      </c>
      <c r="AT27" s="131" t="str">
        <f t="shared" si="27"/>
        <v/>
      </c>
      <c r="AU27" s="131" t="str">
        <f t="shared" si="28"/>
        <v/>
      </c>
      <c r="AV27" s="131" t="str">
        <f t="shared" si="29"/>
        <v/>
      </c>
      <c r="AW27" s="131" t="str">
        <f t="shared" si="30"/>
        <v/>
      </c>
      <c r="AX27" s="131" t="str">
        <f t="shared" si="31"/>
        <v/>
      </c>
      <c r="AY27" s="131" t="str">
        <f t="shared" si="32"/>
        <v/>
      </c>
      <c r="AZ27" s="131" t="str">
        <f t="shared" si="33"/>
        <v/>
      </c>
      <c r="BA27" s="131" t="str">
        <f t="shared" si="34"/>
        <v/>
      </c>
      <c r="BB27" s="131" t="str">
        <f t="shared" si="35"/>
        <v/>
      </c>
      <c r="BC27" s="131" t="str">
        <f t="shared" si="36"/>
        <v/>
      </c>
      <c r="BD27" s="131" t="str">
        <f t="shared" si="37"/>
        <v/>
      </c>
      <c r="BE27" s="131" t="str">
        <f t="shared" si="38"/>
        <v/>
      </c>
      <c r="BF27" s="131" t="str">
        <f t="shared" si="39"/>
        <v/>
      </c>
      <c r="BG27" s="131" t="str">
        <f t="shared" si="40"/>
        <v/>
      </c>
      <c r="BH27" s="131" t="str">
        <f t="shared" si="41"/>
        <v/>
      </c>
      <c r="BI27" s="132" t="str">
        <f t="shared" si="42"/>
        <v/>
      </c>
      <c r="BJ27" s="132" t="str">
        <f t="shared" si="43"/>
        <v/>
      </c>
      <c r="BK27" s="132" t="str">
        <f t="shared" si="44"/>
        <v/>
      </c>
      <c r="BL27" s="132" t="str">
        <f t="shared" si="45"/>
        <v/>
      </c>
      <c r="BM27" s="132" t="str">
        <f t="shared" si="46"/>
        <v/>
      </c>
      <c r="BN27" s="131" t="str">
        <f t="shared" si="14"/>
        <v/>
      </c>
      <c r="BO27" s="131" t="str">
        <f t="shared" si="15"/>
        <v/>
      </c>
      <c r="BP27" s="131" t="str">
        <f t="shared" si="47"/>
        <v/>
      </c>
      <c r="BQ27" s="131" t="str">
        <f t="shared" si="48"/>
        <v/>
      </c>
      <c r="BR27" s="131" t="str">
        <f t="shared" si="49"/>
        <v/>
      </c>
      <c r="BS27" s="131" t="str">
        <f t="shared" si="50"/>
        <v/>
      </c>
      <c r="BT27" s="131" t="str">
        <f t="shared" si="51"/>
        <v/>
      </c>
      <c r="BU27" s="131" t="str">
        <f t="shared" si="52"/>
        <v/>
      </c>
      <c r="BV27" s="131" t="str">
        <f t="shared" si="53"/>
        <v/>
      </c>
      <c r="BW27" s="131" t="str">
        <f t="shared" si="54"/>
        <v/>
      </c>
      <c r="BX27" s="131" t="str">
        <f t="shared" si="55"/>
        <v/>
      </c>
      <c r="BY27" s="131" t="str">
        <f t="shared" si="56"/>
        <v/>
      </c>
      <c r="BZ27" s="131" t="str">
        <f t="shared" si="57"/>
        <v/>
      </c>
      <c r="CA27" s="131" t="str">
        <f t="shared" si="58"/>
        <v/>
      </c>
      <c r="CB27" s="131" t="str">
        <f t="shared" si="59"/>
        <v/>
      </c>
      <c r="CC27" s="132" t="str">
        <f t="shared" si="60"/>
        <v/>
      </c>
      <c r="CD27" s="132" t="str">
        <f t="shared" si="61"/>
        <v/>
      </c>
      <c r="CE27" s="132" t="str">
        <f t="shared" si="62"/>
        <v/>
      </c>
      <c r="CF27" s="131" t="str">
        <f t="shared" si="63"/>
        <v/>
      </c>
      <c r="CG27" s="131" t="str">
        <f t="shared" si="64"/>
        <v/>
      </c>
      <c r="CH27" s="131" t="str">
        <f t="shared" si="65"/>
        <v/>
      </c>
      <c r="CI27" s="131" t="str">
        <f t="shared" si="66"/>
        <v/>
      </c>
      <c r="CJ27" s="131" t="str">
        <f t="shared" si="67"/>
        <v/>
      </c>
      <c r="CK27" s="131" t="str">
        <f t="shared" si="68"/>
        <v/>
      </c>
      <c r="CL27" s="131" t="str">
        <f t="shared" si="69"/>
        <v/>
      </c>
      <c r="CM27" s="131" t="str">
        <f t="shared" si="70"/>
        <v/>
      </c>
      <c r="CN27" s="131" t="str">
        <f t="shared" si="71"/>
        <v/>
      </c>
      <c r="CO27" s="131" t="str">
        <f t="shared" si="72"/>
        <v/>
      </c>
      <c r="CP27" s="131" t="str">
        <f t="shared" si="73"/>
        <v/>
      </c>
      <c r="CQ27" s="131" t="str">
        <f t="shared" si="74"/>
        <v/>
      </c>
      <c r="CR27" s="131" t="str">
        <f t="shared" si="75"/>
        <v/>
      </c>
      <c r="CS27" s="132" t="str">
        <f t="shared" si="76"/>
        <v/>
      </c>
      <c r="CT27" s="132" t="str">
        <f t="shared" si="77"/>
        <v/>
      </c>
      <c r="CU27" s="132" t="str">
        <f t="shared" si="78"/>
        <v/>
      </c>
    </row>
    <row r="28" spans="1:99" ht="15.75" x14ac:dyDescent="0.25">
      <c r="A28" s="114">
        <v>22</v>
      </c>
      <c r="B28" s="112" t="str">
        <f>'список класса'!B28</f>
        <v>Смородникова Таисия</v>
      </c>
      <c r="C28" s="73">
        <v>1</v>
      </c>
      <c r="D28" s="113">
        <v>0</v>
      </c>
      <c r="E28" s="113">
        <v>1</v>
      </c>
      <c r="F28" s="113">
        <v>1</v>
      </c>
      <c r="G28" s="113">
        <v>1</v>
      </c>
      <c r="H28" s="113">
        <v>1</v>
      </c>
      <c r="I28" s="113">
        <v>2</v>
      </c>
      <c r="J28" s="113">
        <v>0</v>
      </c>
      <c r="K28" s="113">
        <v>1</v>
      </c>
      <c r="L28" s="113">
        <v>2</v>
      </c>
      <c r="M28" s="113">
        <v>2</v>
      </c>
      <c r="N28" s="113">
        <v>1</v>
      </c>
      <c r="O28" s="113">
        <v>1</v>
      </c>
      <c r="P28" s="113">
        <v>1</v>
      </c>
      <c r="Q28" s="113">
        <v>1</v>
      </c>
      <c r="R28" s="113">
        <v>1</v>
      </c>
      <c r="S28" s="113">
        <v>0</v>
      </c>
      <c r="T28" s="31">
        <v>2</v>
      </c>
      <c r="U28" s="11">
        <f t="shared" si="0"/>
        <v>16</v>
      </c>
      <c r="V28" s="12" t="str">
        <f t="shared" si="11"/>
        <v>-</v>
      </c>
      <c r="W28" s="128">
        <f t="shared" si="16"/>
        <v>5</v>
      </c>
      <c r="X28" s="137" t="str">
        <f t="shared" si="12"/>
        <v/>
      </c>
      <c r="Y28" s="137" t="str">
        <f t="shared" si="1"/>
        <v>Смородникова Таисия,</v>
      </c>
      <c r="Z28" s="137" t="str">
        <f t="shared" si="2"/>
        <v/>
      </c>
      <c r="AA28" s="130" t="str">
        <f t="shared" si="13"/>
        <v/>
      </c>
      <c r="AB28" s="130" t="str">
        <f t="shared" si="3"/>
        <v/>
      </c>
      <c r="AC28" s="130" t="str">
        <f t="shared" si="4"/>
        <v>Смородникова Таисия,</v>
      </c>
      <c r="AD28" s="130" t="str">
        <f t="shared" si="5"/>
        <v/>
      </c>
      <c r="AE28" s="130" t="str">
        <f t="shared" si="6"/>
        <v/>
      </c>
      <c r="AF28" s="130" t="str">
        <f t="shared" si="7"/>
        <v/>
      </c>
      <c r="AG28" s="130" t="str">
        <f t="shared" si="8"/>
        <v/>
      </c>
      <c r="AH28" s="131" t="str">
        <f t="shared" si="9"/>
        <v/>
      </c>
      <c r="AI28" s="131" t="str">
        <f t="shared" si="10"/>
        <v>умение владеть понятием  «делимость  чисел»;</v>
      </c>
      <c r="AJ28" s="131" t="str">
        <f t="shared" si="17"/>
        <v>умение владеть понятием   «обыкновенная дробь»;</v>
      </c>
      <c r="AK28" s="131" t="str">
        <f t="shared" si="18"/>
        <v/>
      </c>
      <c r="AL28" s="131" t="str">
        <f t="shared" si="19"/>
        <v>умение владеть понятием «десятичная дробь»;</v>
      </c>
      <c r="AM28" s="131" t="str">
        <f t="shared" si="20"/>
        <v/>
      </c>
      <c r="AN28" s="131" t="str">
        <f t="shared" si="21"/>
        <v>умение  находить  часть  числа  и  число  по  его части;</v>
      </c>
      <c r="AO28" s="131" t="str">
        <f t="shared" si="22"/>
        <v/>
      </c>
      <c r="AP28" s="131" t="str">
        <f t="shared" si="23"/>
        <v>умение  находить  неизвестный  компонент арифметического действия;</v>
      </c>
      <c r="AQ28" s="131" t="str">
        <f t="shared" si="24"/>
        <v/>
      </c>
      <c r="AR28" s="131" t="str">
        <f t="shared" si="25"/>
        <v>умения  решать  текстовые  задачи  на 
движение, работу;</v>
      </c>
      <c r="AS28" s="131" t="str">
        <f t="shared" si="26"/>
        <v/>
      </c>
      <c r="AT28" s="131" t="str">
        <f t="shared" si="27"/>
        <v/>
      </c>
      <c r="AU28" s="131" t="str">
        <f t="shared" si="28"/>
        <v>умения  решать  текстовые  задачи практического содержания;</v>
      </c>
      <c r="AV28" s="131" t="str">
        <f t="shared" si="29"/>
        <v>умения  решать  текстовые  задачи  на проценты ;</v>
      </c>
      <c r="AW28" s="131" t="str">
        <f t="shared" si="30"/>
        <v/>
      </c>
      <c r="AX28" s="131" t="str">
        <f t="shared" si="31"/>
        <v>умение  находить  значение  арифметического выражения с натуральными числами, содержащего скобки;</v>
      </c>
      <c r="AY28" s="131" t="str">
        <f t="shared" si="32"/>
        <v/>
      </c>
      <c r="AZ28" s="131" t="str">
        <f t="shared" si="33"/>
        <v>умение применять полученные знания для решения задач практического характера;</v>
      </c>
      <c r="BA28" s="131" t="str">
        <f t="shared" si="34"/>
        <v/>
      </c>
      <c r="BB28" s="131" t="str">
        <f t="shared" si="35"/>
        <v>умение  извлекать  информацию,представленную в таблицах, на диаграммах ;</v>
      </c>
      <c r="BC28" s="131" t="str">
        <f t="shared" si="36"/>
        <v/>
      </c>
      <c r="BD28" s="131" t="str">
        <f t="shared" si="37"/>
        <v>умение  извлекать  информацию,представленную в таблицах, на диаграммах ;</v>
      </c>
      <c r="BE28" s="131" t="str">
        <f t="shared" si="38"/>
        <v/>
      </c>
      <c r="BF28" s="131" t="str">
        <f t="shared" si="39"/>
        <v>умение  применять  геометрические представления при решении практических задач;</v>
      </c>
      <c r="BG28" s="131" t="str">
        <f t="shared" si="40"/>
        <v/>
      </c>
      <c r="BH28" s="131" t="str">
        <f t="shared" si="41"/>
        <v>умение  применять навыки геометрических построений;</v>
      </c>
      <c r="BI28" s="132" t="str">
        <f t="shared" si="42"/>
        <v/>
      </c>
      <c r="BJ28" s="132" t="str">
        <f t="shared" si="43"/>
        <v>развитие пространственных представлений;</v>
      </c>
      <c r="BK28" s="132" t="str">
        <f t="shared" si="44"/>
        <v/>
      </c>
      <c r="BL28" s="132" t="str">
        <f t="shared" si="45"/>
        <v/>
      </c>
      <c r="BM28" s="132" t="str">
        <f t="shared" si="46"/>
        <v>Умение  проводить  логические  обоснования,  доказательства  математических утверждений ;</v>
      </c>
      <c r="BN28" s="131" t="str">
        <f t="shared" si="14"/>
        <v>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</v>
      </c>
      <c r="BO28" s="131" t="str">
        <f t="shared" si="15"/>
        <v>умение владеть понятием  «делимость  чисел»;умения  решать  текстовые  задачи практического содержания;Умение  проводить  логические  обоснования,  доказательства  математических утверждений ;</v>
      </c>
      <c r="BP28" s="131" t="str">
        <f t="shared" si="47"/>
        <v>Смородникова Таисия,</v>
      </c>
      <c r="BQ28" s="131" t="str">
        <f t="shared" si="48"/>
        <v/>
      </c>
      <c r="BR28" s="131" t="str">
        <f t="shared" si="49"/>
        <v/>
      </c>
      <c r="BS28" s="131" t="str">
        <f t="shared" si="50"/>
        <v/>
      </c>
      <c r="BT28" s="131" t="str">
        <f t="shared" si="51"/>
        <v/>
      </c>
      <c r="BU28" s="131" t="str">
        <f t="shared" si="52"/>
        <v/>
      </c>
      <c r="BV28" s="131" t="str">
        <f t="shared" si="53"/>
        <v>Смородникова Таисия,</v>
      </c>
      <c r="BW28" s="131" t="str">
        <f t="shared" si="54"/>
        <v/>
      </c>
      <c r="BX28" s="131" t="str">
        <f t="shared" si="55"/>
        <v/>
      </c>
      <c r="BY28" s="131" t="str">
        <f t="shared" si="56"/>
        <v/>
      </c>
      <c r="BZ28" s="131" t="str">
        <f t="shared" si="57"/>
        <v/>
      </c>
      <c r="CA28" s="131" t="str">
        <f t="shared" si="58"/>
        <v/>
      </c>
      <c r="CB28" s="131" t="str">
        <f t="shared" si="59"/>
        <v/>
      </c>
      <c r="CC28" s="132" t="str">
        <f t="shared" si="60"/>
        <v/>
      </c>
      <c r="CD28" s="132" t="str">
        <f t="shared" si="61"/>
        <v/>
      </c>
      <c r="CE28" s="132" t="str">
        <f t="shared" si="62"/>
        <v>Смородникова Таисия,</v>
      </c>
      <c r="CF28" s="131" t="str">
        <f t="shared" si="63"/>
        <v/>
      </c>
      <c r="CG28" s="131" t="str">
        <f t="shared" si="64"/>
        <v>Смородникова Таисия,</v>
      </c>
      <c r="CH28" s="131" t="str">
        <f t="shared" si="65"/>
        <v>Смородникова Таисия,</v>
      </c>
      <c r="CI28" s="131" t="str">
        <f t="shared" si="66"/>
        <v>Смородникова Таисия,</v>
      </c>
      <c r="CJ28" s="131" t="str">
        <f t="shared" si="67"/>
        <v>Смородникова Таисия,</v>
      </c>
      <c r="CK28" s="131" t="str">
        <f t="shared" si="68"/>
        <v>Смородникова Таисия,</v>
      </c>
      <c r="CL28" s="131" t="str">
        <f t="shared" si="69"/>
        <v/>
      </c>
      <c r="CM28" s="131" t="str">
        <f t="shared" si="70"/>
        <v>Смородникова Таисия,</v>
      </c>
      <c r="CN28" s="131" t="str">
        <f t="shared" si="71"/>
        <v>Смородникова Таисия,</v>
      </c>
      <c r="CO28" s="131" t="str">
        <f t="shared" si="72"/>
        <v>Смородникова Таисия,</v>
      </c>
      <c r="CP28" s="131" t="str">
        <f t="shared" si="73"/>
        <v>Смородникова Таисия,</v>
      </c>
      <c r="CQ28" s="131" t="str">
        <f t="shared" si="74"/>
        <v>Смородникова Таисия,</v>
      </c>
      <c r="CR28" s="131" t="str">
        <f t="shared" si="75"/>
        <v>Смородникова Таисия,</v>
      </c>
      <c r="CS28" s="132" t="str">
        <f t="shared" si="76"/>
        <v>Смородникова Таисия,</v>
      </c>
      <c r="CT28" s="132" t="str">
        <f t="shared" si="77"/>
        <v>Смородникова Таисия,</v>
      </c>
      <c r="CU28" s="132" t="str">
        <f t="shared" si="78"/>
        <v/>
      </c>
    </row>
    <row r="29" spans="1:99" ht="15.75" x14ac:dyDescent="0.25">
      <c r="A29" s="114">
        <v>23</v>
      </c>
      <c r="B29" s="112" t="str">
        <f>'список класса'!B29</f>
        <v>Старовойт Анастасия</v>
      </c>
      <c r="C29" s="73">
        <v>2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0</v>
      </c>
      <c r="J29" s="113">
        <v>0</v>
      </c>
      <c r="K29" s="113">
        <v>0</v>
      </c>
      <c r="L29" s="113">
        <v>0</v>
      </c>
      <c r="M29" s="113">
        <v>0</v>
      </c>
      <c r="N29" s="113">
        <v>0</v>
      </c>
      <c r="O29" s="113">
        <v>1</v>
      </c>
      <c r="P29" s="113">
        <v>0</v>
      </c>
      <c r="Q29" s="113">
        <v>1</v>
      </c>
      <c r="R29" s="113">
        <v>0</v>
      </c>
      <c r="S29" s="113">
        <v>0</v>
      </c>
      <c r="T29" s="31">
        <v>2</v>
      </c>
      <c r="U29" s="11">
        <f t="shared" si="0"/>
        <v>2</v>
      </c>
      <c r="V29" s="12" t="str">
        <f t="shared" si="11"/>
        <v>-</v>
      </c>
      <c r="W29" s="128">
        <f t="shared" si="16"/>
        <v>2</v>
      </c>
      <c r="X29" s="137" t="str">
        <f t="shared" si="12"/>
        <v/>
      </c>
      <c r="Y29" s="137" t="str">
        <f t="shared" si="1"/>
        <v/>
      </c>
      <c r="Z29" s="137" t="str">
        <f t="shared" si="2"/>
        <v>Старовойт Анастасия,</v>
      </c>
      <c r="AA29" s="130" t="str">
        <f t="shared" si="13"/>
        <v/>
      </c>
      <c r="AB29" s="130" t="str">
        <f t="shared" si="3"/>
        <v/>
      </c>
      <c r="AC29" s="130" t="str">
        <f t="shared" si="4"/>
        <v/>
      </c>
      <c r="AD29" s="130" t="str">
        <f t="shared" si="5"/>
        <v/>
      </c>
      <c r="AE29" s="130" t="str">
        <f t="shared" si="6"/>
        <v/>
      </c>
      <c r="AF29" s="130" t="str">
        <f t="shared" si="7"/>
        <v>Старовойт Анастасия,</v>
      </c>
      <c r="AG29" s="130" t="str">
        <f t="shared" si="8"/>
        <v/>
      </c>
      <c r="AH29" s="131" t="str">
        <f t="shared" si="9"/>
        <v/>
      </c>
      <c r="AI29" s="131" t="str">
        <f t="shared" si="10"/>
        <v>умение владеть понятием  «делимость  чисел»;</v>
      </c>
      <c r="AJ29" s="131" t="str">
        <f t="shared" si="17"/>
        <v/>
      </c>
      <c r="AK29" s="131" t="str">
        <f t="shared" si="18"/>
        <v>умение владеть понятием   «обыкновенная дробь»;</v>
      </c>
      <c r="AL29" s="131" t="str">
        <f t="shared" si="19"/>
        <v/>
      </c>
      <c r="AM29" s="131" t="str">
        <f t="shared" si="20"/>
        <v>умение владеть понятием «десятичная дробь»;</v>
      </c>
      <c r="AN29" s="131" t="str">
        <f t="shared" si="21"/>
        <v/>
      </c>
      <c r="AO29" s="131" t="str">
        <f t="shared" si="22"/>
        <v/>
      </c>
      <c r="AP29" s="131" t="str">
        <f t="shared" si="23"/>
        <v/>
      </c>
      <c r="AQ29" s="131" t="str">
        <f t="shared" si="24"/>
        <v>умение  находить  неизвестный  компонент арифметического действия;</v>
      </c>
      <c r="AR29" s="131" t="str">
        <f t="shared" si="25"/>
        <v/>
      </c>
      <c r="AS29" s="131" t="str">
        <f t="shared" si="26"/>
        <v>умения  решать  текстовые  задачи  на 
движение, работу;</v>
      </c>
      <c r="AT29" s="131" t="str">
        <f t="shared" si="27"/>
        <v/>
      </c>
      <c r="AU29" s="131" t="str">
        <f t="shared" si="28"/>
        <v>умения  решать  текстовые  задачи практического содержания;</v>
      </c>
      <c r="AV29" s="131" t="str">
        <f t="shared" si="29"/>
        <v/>
      </c>
      <c r="AW29" s="131" t="str">
        <f t="shared" si="30"/>
        <v>умения  решать  текстовые  задачи  на проценты ;</v>
      </c>
      <c r="AX29" s="131" t="str">
        <f t="shared" si="31"/>
        <v/>
      </c>
      <c r="AY29" s="131" t="str">
        <f t="shared" si="32"/>
        <v>умение  находить  значение  арифметического выражения с натуральными числами, содержащего скобки;</v>
      </c>
      <c r="AZ29" s="131" t="str">
        <f t="shared" si="33"/>
        <v/>
      </c>
      <c r="BA29" s="131" t="str">
        <f t="shared" si="34"/>
        <v>умение применять полученные знания для решения задач практического характера;</v>
      </c>
      <c r="BB29" s="131" t="str">
        <f t="shared" si="35"/>
        <v/>
      </c>
      <c r="BC29" s="131" t="str">
        <f t="shared" si="36"/>
        <v>умение  извлекать  информацию,представленную в таблицах, на диаграммах ;</v>
      </c>
      <c r="BD29" s="131" t="str">
        <f t="shared" si="37"/>
        <v>умение  извлекать  информацию,представленную в таблицах, на диаграммах ;</v>
      </c>
      <c r="BE29" s="131" t="str">
        <f t="shared" si="38"/>
        <v/>
      </c>
      <c r="BF29" s="131" t="str">
        <f t="shared" si="39"/>
        <v/>
      </c>
      <c r="BG29" s="131" t="str">
        <f t="shared" si="40"/>
        <v>умение  применять  геометрические представления при решении практических задач;</v>
      </c>
      <c r="BH29" s="131" t="str">
        <f t="shared" si="41"/>
        <v>умение  применять навыки геометрических построений;</v>
      </c>
      <c r="BI29" s="132" t="str">
        <f t="shared" si="42"/>
        <v/>
      </c>
      <c r="BJ29" s="132" t="str">
        <f t="shared" si="43"/>
        <v/>
      </c>
      <c r="BK29" s="132" t="str">
        <f t="shared" si="44"/>
        <v>развитие пространственных представлений;</v>
      </c>
      <c r="BL29" s="132" t="str">
        <f t="shared" si="45"/>
        <v/>
      </c>
      <c r="BM29" s="132" t="str">
        <f t="shared" si="46"/>
        <v>Умение  проводить  логические  обоснования,  доказательства  математических утверждений ;</v>
      </c>
      <c r="BN29" s="131" t="str">
        <f t="shared" si="14"/>
        <v>умение  извлекать  информацию,представленную в таблицах, на диаграммах ;умение  применять навыки геометрических построений;</v>
      </c>
      <c r="BO29" s="131" t="str">
        <f t="shared" si="15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задач;развитие пространственных представлений;Умение  проводить  логические  обоснования,  доказательства  математических утверждений ;</v>
      </c>
      <c r="BP29" s="131" t="str">
        <f t="shared" si="47"/>
        <v>Старовойт Анастасия,</v>
      </c>
      <c r="BQ29" s="131" t="str">
        <f t="shared" si="48"/>
        <v>Старовойт Анастасия,</v>
      </c>
      <c r="BR29" s="131" t="str">
        <f t="shared" si="49"/>
        <v>Старовойт Анастасия,</v>
      </c>
      <c r="BS29" s="131" t="str">
        <f t="shared" si="50"/>
        <v>Старовойт Анастасия,</v>
      </c>
      <c r="BT29" s="131" t="str">
        <f t="shared" si="51"/>
        <v>Старовойт Анастасия,</v>
      </c>
      <c r="BU29" s="131" t="str">
        <f t="shared" si="52"/>
        <v>Старовойт Анастасия,</v>
      </c>
      <c r="BV29" s="131" t="str">
        <f t="shared" si="53"/>
        <v>Старовойт Анастасия,</v>
      </c>
      <c r="BW29" s="131" t="str">
        <f t="shared" si="54"/>
        <v>Старовойт Анастасия,</v>
      </c>
      <c r="BX29" s="131" t="str">
        <f t="shared" si="55"/>
        <v>Старовойт Анастасия,</v>
      </c>
      <c r="BY29" s="131" t="str">
        <f t="shared" si="56"/>
        <v>Старовойт Анастасия,</v>
      </c>
      <c r="BZ29" s="131" t="str">
        <f t="shared" si="57"/>
        <v>Старовойт Анастасия,</v>
      </c>
      <c r="CA29" s="131" t="str">
        <f t="shared" si="58"/>
        <v/>
      </c>
      <c r="CB29" s="131" t="str">
        <f t="shared" si="59"/>
        <v>Старовойт Анастасия,</v>
      </c>
      <c r="CC29" s="132" t="str">
        <f t="shared" si="60"/>
        <v/>
      </c>
      <c r="CD29" s="132" t="str">
        <f t="shared" si="61"/>
        <v>Старовойт Анастасия,</v>
      </c>
      <c r="CE29" s="132" t="str">
        <f t="shared" si="62"/>
        <v>Старовойт Анастасия,</v>
      </c>
      <c r="CF29" s="131" t="str">
        <f t="shared" si="63"/>
        <v/>
      </c>
      <c r="CG29" s="131" t="str">
        <f t="shared" si="64"/>
        <v/>
      </c>
      <c r="CH29" s="131" t="str">
        <f t="shared" si="65"/>
        <v/>
      </c>
      <c r="CI29" s="131" t="str">
        <f t="shared" si="66"/>
        <v/>
      </c>
      <c r="CJ29" s="131" t="str">
        <f t="shared" si="67"/>
        <v/>
      </c>
      <c r="CK29" s="131" t="str">
        <f t="shared" si="68"/>
        <v/>
      </c>
      <c r="CL29" s="131" t="str">
        <f t="shared" si="69"/>
        <v/>
      </c>
      <c r="CM29" s="131" t="str">
        <f t="shared" si="70"/>
        <v/>
      </c>
      <c r="CN29" s="131" t="str">
        <f t="shared" si="71"/>
        <v/>
      </c>
      <c r="CO29" s="131" t="str">
        <f t="shared" si="72"/>
        <v/>
      </c>
      <c r="CP29" s="131" t="str">
        <f t="shared" si="73"/>
        <v/>
      </c>
      <c r="CQ29" s="131" t="str">
        <f t="shared" si="74"/>
        <v>Старовойт Анастасия,</v>
      </c>
      <c r="CR29" s="131" t="str">
        <f t="shared" si="75"/>
        <v/>
      </c>
      <c r="CS29" s="132" t="str">
        <f t="shared" si="76"/>
        <v>Старовойт Анастасия,</v>
      </c>
      <c r="CT29" s="132" t="str">
        <f t="shared" si="77"/>
        <v/>
      </c>
      <c r="CU29" s="132" t="str">
        <f t="shared" si="78"/>
        <v/>
      </c>
    </row>
    <row r="30" spans="1:99" ht="15.75" x14ac:dyDescent="0.25">
      <c r="A30" s="114">
        <v>24</v>
      </c>
      <c r="B30" s="112" t="str">
        <f>'список класса'!B30</f>
        <v>Строев Никита</v>
      </c>
      <c r="C30" s="73">
        <v>1</v>
      </c>
      <c r="D30" s="113">
        <v>0</v>
      </c>
      <c r="E30" s="113">
        <v>1</v>
      </c>
      <c r="F30" s="113">
        <v>1</v>
      </c>
      <c r="G30" s="113">
        <v>0</v>
      </c>
      <c r="H30" s="113">
        <v>1</v>
      </c>
      <c r="I30" s="113">
        <v>0</v>
      </c>
      <c r="J30" s="113">
        <v>0</v>
      </c>
      <c r="K30" s="113">
        <v>0</v>
      </c>
      <c r="L30" s="113">
        <v>0</v>
      </c>
      <c r="M30" s="113">
        <v>0</v>
      </c>
      <c r="N30" s="113">
        <v>1</v>
      </c>
      <c r="O30" s="113">
        <v>0</v>
      </c>
      <c r="P30" s="113">
        <v>0</v>
      </c>
      <c r="Q30" s="113">
        <v>1</v>
      </c>
      <c r="R30" s="113">
        <v>0</v>
      </c>
      <c r="S30" s="113">
        <v>0</v>
      </c>
      <c r="T30" s="31"/>
      <c r="U30" s="11">
        <f t="shared" si="0"/>
        <v>5</v>
      </c>
      <c r="V30" s="12" t="str">
        <f t="shared" si="11"/>
        <v>-</v>
      </c>
      <c r="W30" s="128">
        <f t="shared" si="16"/>
        <v>2</v>
      </c>
      <c r="X30" s="137" t="str">
        <f t="shared" si="12"/>
        <v/>
      </c>
      <c r="Y30" s="137" t="str">
        <f t="shared" si="1"/>
        <v/>
      </c>
      <c r="Z30" s="137" t="str">
        <f t="shared" si="2"/>
        <v/>
      </c>
      <c r="AA30" s="130" t="str">
        <f t="shared" si="13"/>
        <v/>
      </c>
      <c r="AB30" s="130" t="str">
        <f t="shared" si="3"/>
        <v/>
      </c>
      <c r="AC30" s="130" t="str">
        <f t="shared" si="4"/>
        <v/>
      </c>
      <c r="AD30" s="130" t="str">
        <f t="shared" si="5"/>
        <v/>
      </c>
      <c r="AE30" s="130" t="str">
        <f t="shared" si="6"/>
        <v/>
      </c>
      <c r="AF30" s="130" t="str">
        <f t="shared" si="7"/>
        <v>Строев Никита,</v>
      </c>
      <c r="AG30" s="130" t="str">
        <f t="shared" si="8"/>
        <v/>
      </c>
      <c r="AH30" s="131" t="str">
        <f t="shared" si="9"/>
        <v/>
      </c>
      <c r="AI30" s="131" t="str">
        <f t="shared" si="10"/>
        <v>умение владеть понятием  «делимость  чисел»;</v>
      </c>
      <c r="AJ30" s="131" t="str">
        <f t="shared" si="17"/>
        <v>умение владеть понятием   «обыкновенная дробь»;</v>
      </c>
      <c r="AK30" s="131" t="str">
        <f t="shared" si="18"/>
        <v/>
      </c>
      <c r="AL30" s="131" t="str">
        <f t="shared" si="19"/>
        <v>умение владеть понятием «десятичная дробь»;</v>
      </c>
      <c r="AM30" s="131" t="str">
        <f t="shared" si="20"/>
        <v/>
      </c>
      <c r="AN30" s="131" t="str">
        <f t="shared" si="21"/>
        <v/>
      </c>
      <c r="AO30" s="131" t="str">
        <f t="shared" si="22"/>
        <v/>
      </c>
      <c r="AP30" s="131" t="str">
        <f t="shared" si="23"/>
        <v>умение  находить  неизвестный  компонент арифметического действия;</v>
      </c>
      <c r="AQ30" s="131" t="str">
        <f t="shared" si="24"/>
        <v/>
      </c>
      <c r="AR30" s="131" t="str">
        <f t="shared" si="25"/>
        <v/>
      </c>
      <c r="AS30" s="131" t="str">
        <f t="shared" si="26"/>
        <v>умения  решать  текстовые  задачи  на 
движение, работу;</v>
      </c>
      <c r="AT30" s="131" t="str">
        <f t="shared" si="27"/>
        <v/>
      </c>
      <c r="AU30" s="131" t="str">
        <f t="shared" si="28"/>
        <v>умения  решать  текстовые  задачи практического содержания;</v>
      </c>
      <c r="AV30" s="131" t="str">
        <f t="shared" si="29"/>
        <v/>
      </c>
      <c r="AW30" s="131" t="str">
        <f t="shared" si="30"/>
        <v>умения  решать  текстовые  задачи  на проценты ;</v>
      </c>
      <c r="AX30" s="131" t="str">
        <f t="shared" si="31"/>
        <v/>
      </c>
      <c r="AY30" s="131" t="str">
        <f t="shared" si="32"/>
        <v>умение  находить  значение  арифметического выражения с натуральными числами, содержащего скобки;</v>
      </c>
      <c r="AZ30" s="131" t="str">
        <f t="shared" si="33"/>
        <v/>
      </c>
      <c r="BA30" s="131" t="str">
        <f t="shared" si="34"/>
        <v>умение применять полученные знания для решения задач практического характера;</v>
      </c>
      <c r="BB30" s="131" t="str">
        <f t="shared" si="35"/>
        <v>умение  извлекать  информацию,представленную в таблицах, на диаграммах ;</v>
      </c>
      <c r="BC30" s="131" t="str">
        <f t="shared" si="36"/>
        <v/>
      </c>
      <c r="BD30" s="131" t="str">
        <f t="shared" si="37"/>
        <v/>
      </c>
      <c r="BE30" s="131" t="str">
        <f t="shared" si="38"/>
        <v>умение  извлекать  информацию,представленную в таблицах, на диаграммах ;</v>
      </c>
      <c r="BF30" s="131" t="str">
        <f t="shared" si="39"/>
        <v/>
      </c>
      <c r="BG30" s="131" t="str">
        <f t="shared" si="40"/>
        <v>умение  применять  геометрические представления при решении практических задач;</v>
      </c>
      <c r="BH30" s="131" t="str">
        <f t="shared" si="41"/>
        <v>умение  применять навыки геометрических построений;</v>
      </c>
      <c r="BI30" s="132" t="str">
        <f t="shared" si="42"/>
        <v/>
      </c>
      <c r="BJ30" s="132" t="str">
        <f t="shared" si="43"/>
        <v/>
      </c>
      <c r="BK30" s="132" t="str">
        <f t="shared" si="44"/>
        <v>развитие пространственных представлений;</v>
      </c>
      <c r="BL30" s="132" t="str">
        <f t="shared" si="45"/>
        <v/>
      </c>
      <c r="BM30" s="132" t="str">
        <f t="shared" si="46"/>
        <v>Умение  проводить  логические  обоснования,  доказательства  математических утверждений ;</v>
      </c>
      <c r="BN30" s="131" t="str">
        <f t="shared" si="14"/>
        <v>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действия;умение  извлекать  информацию,представленную в таблицах, на диаграммах ;умение  применять навыки геометрических построений;</v>
      </c>
      <c r="BO30" s="131" t="str">
        <f t="shared" si="15"/>
        <v>умение владеть понятием  «делимость  чисел»;умения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задач;развитие пространственных представлений;Умение  проводить  логические  обоснования,  доказательства  математических утверждений ;</v>
      </c>
      <c r="BP30" s="131" t="str">
        <f t="shared" si="47"/>
        <v>Строев Никита,</v>
      </c>
      <c r="BQ30" s="131" t="str">
        <f t="shared" si="48"/>
        <v/>
      </c>
      <c r="BR30" s="131" t="str">
        <f t="shared" si="49"/>
        <v/>
      </c>
      <c r="BS30" s="131" t="str">
        <f t="shared" si="50"/>
        <v>Строев Никита,</v>
      </c>
      <c r="BT30" s="131" t="str">
        <f t="shared" si="51"/>
        <v/>
      </c>
      <c r="BU30" s="131" t="str">
        <f t="shared" si="52"/>
        <v>Строев Никита,</v>
      </c>
      <c r="BV30" s="131" t="str">
        <f t="shared" si="53"/>
        <v>Строев Никита,</v>
      </c>
      <c r="BW30" s="131" t="str">
        <f t="shared" si="54"/>
        <v>Строев Никита,</v>
      </c>
      <c r="BX30" s="131" t="str">
        <f t="shared" si="55"/>
        <v>Строев Никита,</v>
      </c>
      <c r="BY30" s="131" t="str">
        <f t="shared" si="56"/>
        <v>Строев Никита,</v>
      </c>
      <c r="BZ30" s="131" t="str">
        <f t="shared" si="57"/>
        <v/>
      </c>
      <c r="CA30" s="131" t="str">
        <f t="shared" si="58"/>
        <v>Строев Никита,</v>
      </c>
      <c r="CB30" s="131" t="str">
        <f t="shared" si="59"/>
        <v>Строев Никита,</v>
      </c>
      <c r="CC30" s="132" t="str">
        <f t="shared" si="60"/>
        <v/>
      </c>
      <c r="CD30" s="132" t="str">
        <f t="shared" si="61"/>
        <v>Строев Никита,</v>
      </c>
      <c r="CE30" s="132" t="str">
        <f t="shared" si="62"/>
        <v>Строев Никита,</v>
      </c>
      <c r="CF30" s="131" t="str">
        <f t="shared" si="63"/>
        <v/>
      </c>
      <c r="CG30" s="131" t="str">
        <f t="shared" si="64"/>
        <v>Строев Никита,</v>
      </c>
      <c r="CH30" s="131" t="str">
        <f t="shared" si="65"/>
        <v>Строев Никита,</v>
      </c>
      <c r="CI30" s="131" t="str">
        <f t="shared" si="66"/>
        <v/>
      </c>
      <c r="CJ30" s="131" t="str">
        <f t="shared" si="67"/>
        <v>Строев Никита,</v>
      </c>
      <c r="CK30" s="131" t="str">
        <f t="shared" si="68"/>
        <v/>
      </c>
      <c r="CL30" s="131" t="str">
        <f t="shared" si="69"/>
        <v/>
      </c>
      <c r="CM30" s="131" t="str">
        <f t="shared" si="70"/>
        <v/>
      </c>
      <c r="CN30" s="131" t="str">
        <f t="shared" si="71"/>
        <v/>
      </c>
      <c r="CO30" s="131" t="str">
        <f t="shared" si="72"/>
        <v/>
      </c>
      <c r="CP30" s="131" t="str">
        <f t="shared" si="73"/>
        <v>Строев Никита,</v>
      </c>
      <c r="CQ30" s="131" t="str">
        <f t="shared" si="74"/>
        <v/>
      </c>
      <c r="CR30" s="131" t="str">
        <f t="shared" si="75"/>
        <v/>
      </c>
      <c r="CS30" s="132" t="str">
        <f t="shared" si="76"/>
        <v>Строев Никита,</v>
      </c>
      <c r="CT30" s="132" t="str">
        <f t="shared" si="77"/>
        <v/>
      </c>
      <c r="CU30" s="132" t="str">
        <f t="shared" si="78"/>
        <v/>
      </c>
    </row>
    <row r="31" spans="1:99" ht="15.75" x14ac:dyDescent="0.25">
      <c r="A31" s="114">
        <v>25</v>
      </c>
      <c r="B31" s="112" t="str">
        <f>'список класса'!B31</f>
        <v>Сурчалов Данил</v>
      </c>
      <c r="C31" s="73">
        <v>1</v>
      </c>
      <c r="D31" s="113">
        <v>0</v>
      </c>
      <c r="E31" s="113">
        <v>1</v>
      </c>
      <c r="F31" s="113">
        <v>1</v>
      </c>
      <c r="G31" s="113">
        <v>0</v>
      </c>
      <c r="H31" s="113">
        <v>0</v>
      </c>
      <c r="I31" s="113">
        <v>0</v>
      </c>
      <c r="J31" s="113">
        <v>1</v>
      </c>
      <c r="K31" s="113">
        <v>0</v>
      </c>
      <c r="L31" s="113">
        <v>2</v>
      </c>
      <c r="M31" s="113">
        <v>0</v>
      </c>
      <c r="N31" s="113">
        <v>1</v>
      </c>
      <c r="O31" s="113">
        <v>1</v>
      </c>
      <c r="P31" s="113">
        <v>0</v>
      </c>
      <c r="Q31" s="113">
        <v>1</v>
      </c>
      <c r="R31" s="113">
        <v>0</v>
      </c>
      <c r="S31" s="113">
        <v>0</v>
      </c>
      <c r="T31" s="31"/>
      <c r="U31" s="11">
        <f t="shared" si="0"/>
        <v>8</v>
      </c>
      <c r="V31" s="12" t="str">
        <f t="shared" si="11"/>
        <v>-</v>
      </c>
      <c r="W31" s="128">
        <f t="shared" si="16"/>
        <v>3</v>
      </c>
      <c r="X31" s="137" t="str">
        <f t="shared" si="12"/>
        <v/>
      </c>
      <c r="Y31" s="137" t="str">
        <f t="shared" si="1"/>
        <v/>
      </c>
      <c r="Z31" s="137" t="str">
        <f t="shared" si="2"/>
        <v/>
      </c>
      <c r="AA31" s="130" t="str">
        <f t="shared" si="13"/>
        <v/>
      </c>
      <c r="AB31" s="130" t="str">
        <f t="shared" si="3"/>
        <v/>
      </c>
      <c r="AC31" s="130" t="str">
        <f t="shared" si="4"/>
        <v/>
      </c>
      <c r="AD31" s="130" t="str">
        <f t="shared" si="5"/>
        <v/>
      </c>
      <c r="AE31" s="130" t="str">
        <f t="shared" si="6"/>
        <v>Сурчалов Данил,</v>
      </c>
      <c r="AF31" s="130" t="str">
        <f t="shared" si="7"/>
        <v/>
      </c>
      <c r="AG31" s="130" t="str">
        <f t="shared" si="8"/>
        <v/>
      </c>
      <c r="AH31" s="131" t="str">
        <f t="shared" si="9"/>
        <v/>
      </c>
      <c r="AI31" s="131" t="str">
        <f t="shared" si="10"/>
        <v>умение владеть понятием  «делимость  чисел»;</v>
      </c>
      <c r="AJ31" s="131" t="str">
        <f t="shared" si="17"/>
        <v>умение владеть понятием   «обыкновенная дробь»;</v>
      </c>
      <c r="AK31" s="131" t="str">
        <f t="shared" si="18"/>
        <v/>
      </c>
      <c r="AL31" s="131" t="str">
        <f t="shared" si="19"/>
        <v>умение владеть понятием «десятичная дробь»;</v>
      </c>
      <c r="AM31" s="131" t="str">
        <f t="shared" si="20"/>
        <v/>
      </c>
      <c r="AN31" s="131" t="str">
        <f t="shared" si="21"/>
        <v/>
      </c>
      <c r="AO31" s="131" t="str">
        <f t="shared" si="22"/>
        <v/>
      </c>
      <c r="AP31" s="131" t="str">
        <f t="shared" si="23"/>
        <v/>
      </c>
      <c r="AQ31" s="131" t="str">
        <f t="shared" si="24"/>
        <v>умение  находить  неизвестный  компонент арифметического действия;</v>
      </c>
      <c r="AR31" s="131" t="str">
        <f t="shared" si="25"/>
        <v/>
      </c>
      <c r="AS31" s="131" t="str">
        <f t="shared" si="26"/>
        <v>умения  решать  текстовые  задачи  на 
движение, работу;</v>
      </c>
      <c r="AT31" s="131" t="str">
        <f t="shared" si="27"/>
        <v>умения  решать  текстовые  задачи практического содержания;</v>
      </c>
      <c r="AU31" s="131" t="str">
        <f t="shared" si="28"/>
        <v/>
      </c>
      <c r="AV31" s="131" t="str">
        <f t="shared" si="29"/>
        <v/>
      </c>
      <c r="AW31" s="131" t="str">
        <f t="shared" si="30"/>
        <v>умения  решать  текстовые  задачи  на проценты ;</v>
      </c>
      <c r="AX31" s="131" t="str">
        <f t="shared" si="31"/>
        <v>умение  находить  значение  арифметического выражения с натуральными числами, содержащего скобки;</v>
      </c>
      <c r="AY31" s="131" t="str">
        <f t="shared" si="32"/>
        <v/>
      </c>
      <c r="AZ31" s="131" t="str">
        <f t="shared" si="33"/>
        <v/>
      </c>
      <c r="BA31" s="131" t="str">
        <f t="shared" si="34"/>
        <v>умение применять полученные знания для решения задач практического характера;</v>
      </c>
      <c r="BB31" s="131" t="str">
        <f t="shared" si="35"/>
        <v>умение  извлекать  информацию,представленную в таблицах, на диаграммах ;</v>
      </c>
      <c r="BC31" s="131" t="str">
        <f t="shared" si="36"/>
        <v/>
      </c>
      <c r="BD31" s="131" t="str">
        <f t="shared" si="37"/>
        <v>умение  извлекать  информацию,представленную в таблицах, на диаграммах ;</v>
      </c>
      <c r="BE31" s="131" t="str">
        <f t="shared" si="38"/>
        <v/>
      </c>
      <c r="BF31" s="131" t="str">
        <f t="shared" si="39"/>
        <v/>
      </c>
      <c r="BG31" s="131" t="str">
        <f t="shared" si="40"/>
        <v>умение  применять  геометрические представления при решении практических задач;</v>
      </c>
      <c r="BH31" s="131" t="str">
        <f t="shared" si="41"/>
        <v>умение  применять навыки геометрических построений;</v>
      </c>
      <c r="BI31" s="132" t="str">
        <f t="shared" si="42"/>
        <v/>
      </c>
      <c r="BJ31" s="132" t="str">
        <f t="shared" si="43"/>
        <v/>
      </c>
      <c r="BK31" s="132" t="str">
        <f t="shared" si="44"/>
        <v>развитие пространственных представлений;</v>
      </c>
      <c r="BL31" s="132" t="str">
        <f t="shared" si="45"/>
        <v/>
      </c>
      <c r="BM31" s="132" t="str">
        <f t="shared" si="46"/>
        <v>Умение  проводить  логические  обоснования,  доказательства  математических утверждений ;</v>
      </c>
      <c r="BN31" s="131" t="str">
        <f t="shared" si="14"/>
        <v>умение владеть понятием   «обыкновенная дробь»;умение владеть понятием «десятичная дробь»;умения  решать  текстовые  задачи практического содержания;умение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навыки геометрических построений;</v>
      </c>
      <c r="BO31" s="131" t="str">
        <f t="shared" si="15"/>
        <v>умение владеть понятием  «делимость  чисел»;умение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 на проценты 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задач;развитие пространственных представлений;Умение  проводить  логические  обоснования,  доказательства  математических утверждений ;</v>
      </c>
      <c r="BP31" s="131" t="str">
        <f t="shared" si="47"/>
        <v>Сурчалов Данил,</v>
      </c>
      <c r="BQ31" s="131" t="str">
        <f t="shared" si="48"/>
        <v/>
      </c>
      <c r="BR31" s="131" t="str">
        <f t="shared" si="49"/>
        <v/>
      </c>
      <c r="BS31" s="131" t="str">
        <f t="shared" si="50"/>
        <v>Сурчалов Данил,</v>
      </c>
      <c r="BT31" s="131" t="str">
        <f t="shared" si="51"/>
        <v>Сурчалов Данил,</v>
      </c>
      <c r="BU31" s="131" t="str">
        <f t="shared" si="52"/>
        <v>Сурчалов Данил,</v>
      </c>
      <c r="BV31" s="131" t="str">
        <f t="shared" si="53"/>
        <v/>
      </c>
      <c r="BW31" s="131" t="str">
        <f t="shared" si="54"/>
        <v>Сурчалов Данил,</v>
      </c>
      <c r="BX31" s="131" t="str">
        <f t="shared" si="55"/>
        <v/>
      </c>
      <c r="BY31" s="131" t="str">
        <f t="shared" si="56"/>
        <v>Сурчалов Данил,</v>
      </c>
      <c r="BZ31" s="131" t="str">
        <f t="shared" si="57"/>
        <v/>
      </c>
      <c r="CA31" s="131" t="str">
        <f t="shared" si="58"/>
        <v/>
      </c>
      <c r="CB31" s="131" t="str">
        <f t="shared" si="59"/>
        <v>Сурчалов Данил,</v>
      </c>
      <c r="CC31" s="132" t="str">
        <f t="shared" si="60"/>
        <v/>
      </c>
      <c r="CD31" s="132" t="str">
        <f t="shared" si="61"/>
        <v>Сурчалов Данил,</v>
      </c>
      <c r="CE31" s="132" t="str">
        <f t="shared" si="62"/>
        <v>Сурчалов Данил,</v>
      </c>
      <c r="CF31" s="131" t="str">
        <f t="shared" si="63"/>
        <v/>
      </c>
      <c r="CG31" s="131" t="str">
        <f t="shared" si="64"/>
        <v>Сурчалов Данил,</v>
      </c>
      <c r="CH31" s="131" t="str">
        <f t="shared" si="65"/>
        <v>Сурчалов Данил,</v>
      </c>
      <c r="CI31" s="131" t="str">
        <f t="shared" si="66"/>
        <v/>
      </c>
      <c r="CJ31" s="131" t="str">
        <f t="shared" si="67"/>
        <v/>
      </c>
      <c r="CK31" s="131" t="str">
        <f t="shared" si="68"/>
        <v/>
      </c>
      <c r="CL31" s="131" t="str">
        <f t="shared" si="69"/>
        <v>Сурчалов Данил,</v>
      </c>
      <c r="CM31" s="131" t="str">
        <f t="shared" si="70"/>
        <v/>
      </c>
      <c r="CN31" s="131" t="str">
        <f t="shared" si="71"/>
        <v>Сурчалов Данил,</v>
      </c>
      <c r="CO31" s="131" t="str">
        <f t="shared" si="72"/>
        <v/>
      </c>
      <c r="CP31" s="131" t="str">
        <f t="shared" si="73"/>
        <v>Сурчалов Данил,</v>
      </c>
      <c r="CQ31" s="131" t="str">
        <f t="shared" si="74"/>
        <v>Сурчалов Данил,</v>
      </c>
      <c r="CR31" s="131" t="str">
        <f t="shared" si="75"/>
        <v/>
      </c>
      <c r="CS31" s="132" t="str">
        <f t="shared" si="76"/>
        <v>Сурчалов Данил,</v>
      </c>
      <c r="CT31" s="132" t="str">
        <f t="shared" si="77"/>
        <v/>
      </c>
      <c r="CU31" s="132" t="str">
        <f t="shared" si="78"/>
        <v/>
      </c>
    </row>
    <row r="32" spans="1:99" ht="15.75" x14ac:dyDescent="0.25">
      <c r="A32" s="114">
        <v>26</v>
      </c>
      <c r="B32" s="112" t="str">
        <f>'список класса'!B32</f>
        <v>Травкин Максим</v>
      </c>
      <c r="C32" s="73">
        <v>1</v>
      </c>
      <c r="D32" s="113">
        <v>0</v>
      </c>
      <c r="E32" s="113">
        <v>1</v>
      </c>
      <c r="F32" s="113">
        <v>1</v>
      </c>
      <c r="G32" s="113">
        <v>1</v>
      </c>
      <c r="H32" s="113">
        <v>0</v>
      </c>
      <c r="I32" s="113">
        <v>1</v>
      </c>
      <c r="J32" s="113">
        <v>0</v>
      </c>
      <c r="K32" s="113">
        <v>1</v>
      </c>
      <c r="L32" s="113">
        <v>2</v>
      </c>
      <c r="M32" s="113">
        <v>1</v>
      </c>
      <c r="N32" s="113">
        <v>1</v>
      </c>
      <c r="O32" s="113">
        <v>1</v>
      </c>
      <c r="P32" s="113">
        <v>1</v>
      </c>
      <c r="Q32" s="113">
        <v>1</v>
      </c>
      <c r="R32" s="113">
        <v>0</v>
      </c>
      <c r="S32" s="113">
        <v>0</v>
      </c>
      <c r="T32" s="31"/>
      <c r="U32" s="11">
        <f t="shared" si="0"/>
        <v>12</v>
      </c>
      <c r="V32" s="12" t="str">
        <f t="shared" si="11"/>
        <v>-</v>
      </c>
      <c r="W32" s="128">
        <f t="shared" si="16"/>
        <v>4</v>
      </c>
      <c r="X32" s="137" t="str">
        <f t="shared" si="12"/>
        <v/>
      </c>
      <c r="Y32" s="137" t="str">
        <f t="shared" si="1"/>
        <v/>
      </c>
      <c r="Z32" s="137" t="str">
        <f t="shared" si="2"/>
        <v/>
      </c>
      <c r="AA32" s="130" t="str">
        <f t="shared" si="13"/>
        <v/>
      </c>
      <c r="AB32" s="130" t="str">
        <f t="shared" si="3"/>
        <v/>
      </c>
      <c r="AC32" s="130" t="str">
        <f t="shared" si="4"/>
        <v/>
      </c>
      <c r="AD32" s="130" t="str">
        <f t="shared" si="5"/>
        <v>Травкин Максим,</v>
      </c>
      <c r="AE32" s="130" t="str">
        <f t="shared" si="6"/>
        <v/>
      </c>
      <c r="AF32" s="130" t="str">
        <f t="shared" si="7"/>
        <v/>
      </c>
      <c r="AG32" s="130" t="str">
        <f t="shared" si="8"/>
        <v/>
      </c>
      <c r="AH32" s="131" t="str">
        <f t="shared" si="9"/>
        <v/>
      </c>
      <c r="AI32" s="131" t="str">
        <f t="shared" si="10"/>
        <v>умение владеть понятием  «делимость  чисел»;</v>
      </c>
      <c r="AJ32" s="131" t="str">
        <f t="shared" si="17"/>
        <v>умение владеть понятием   «обыкновенная дробь»;</v>
      </c>
      <c r="AK32" s="131" t="str">
        <f t="shared" si="18"/>
        <v/>
      </c>
      <c r="AL32" s="131" t="str">
        <f t="shared" si="19"/>
        <v>умение владеть понятием «десятичная дробь»;</v>
      </c>
      <c r="AM32" s="131" t="str">
        <f t="shared" si="20"/>
        <v/>
      </c>
      <c r="AN32" s="131" t="str">
        <f t="shared" si="21"/>
        <v>умение  находить  часть  числа  и  число  по  его части;</v>
      </c>
      <c r="AO32" s="131" t="str">
        <f t="shared" si="22"/>
        <v/>
      </c>
      <c r="AP32" s="131" t="str">
        <f t="shared" si="23"/>
        <v/>
      </c>
      <c r="AQ32" s="131" t="str">
        <f t="shared" si="24"/>
        <v>умение  находить  неизвестный  компонент арифметического действия;</v>
      </c>
      <c r="AR32" s="131" t="str">
        <f t="shared" si="25"/>
        <v/>
      </c>
      <c r="AS32" s="131" t="str">
        <f t="shared" si="26"/>
        <v/>
      </c>
      <c r="AT32" s="131" t="str">
        <f t="shared" si="27"/>
        <v/>
      </c>
      <c r="AU32" s="131" t="str">
        <f t="shared" si="28"/>
        <v>умения  решать  текстовые  задачи практического содержания;</v>
      </c>
      <c r="AV32" s="131" t="str">
        <f t="shared" si="29"/>
        <v>умения  решать  текстовые  задачи  на проценты ;</v>
      </c>
      <c r="AW32" s="131" t="str">
        <f t="shared" si="30"/>
        <v/>
      </c>
      <c r="AX32" s="131" t="str">
        <f t="shared" si="31"/>
        <v>умение  находить  значение  арифметического выражения с натуральными числами, содержащего скобки;</v>
      </c>
      <c r="AY32" s="131" t="str">
        <f t="shared" si="32"/>
        <v/>
      </c>
      <c r="AZ32" s="131" t="str">
        <f t="shared" si="33"/>
        <v/>
      </c>
      <c r="BA32" s="131" t="str">
        <f t="shared" si="34"/>
        <v/>
      </c>
      <c r="BB32" s="131" t="str">
        <f t="shared" si="35"/>
        <v>умение  извлекать  информацию,представленную в таблицах, на диаграммах ;</v>
      </c>
      <c r="BC32" s="131" t="str">
        <f t="shared" si="36"/>
        <v/>
      </c>
      <c r="BD32" s="131" t="str">
        <f t="shared" si="37"/>
        <v>умение  извлекать  информацию,представленную в таблицах, на диаграммах ;</v>
      </c>
      <c r="BE32" s="131" t="str">
        <f t="shared" si="38"/>
        <v/>
      </c>
      <c r="BF32" s="131" t="str">
        <f t="shared" si="39"/>
        <v>умение  применять  геометрические представления при решении практических задач;</v>
      </c>
      <c r="BG32" s="131" t="str">
        <f t="shared" si="40"/>
        <v/>
      </c>
      <c r="BH32" s="131" t="str">
        <f t="shared" si="41"/>
        <v>умение  применять навыки геометрических построений;</v>
      </c>
      <c r="BI32" s="132" t="str">
        <f t="shared" si="42"/>
        <v/>
      </c>
      <c r="BJ32" s="132" t="str">
        <f t="shared" si="43"/>
        <v/>
      </c>
      <c r="BK32" s="132" t="str">
        <f t="shared" si="44"/>
        <v>развитие пространственных представлений;</v>
      </c>
      <c r="BL32" s="132" t="str">
        <f t="shared" si="45"/>
        <v/>
      </c>
      <c r="BM32" s="132" t="str">
        <f t="shared" si="46"/>
        <v>Умение  проводить  логические  обоснования,  доказательства  математических утверждений ;</v>
      </c>
      <c r="BN32" s="131" t="str">
        <f t="shared" si="14"/>
        <v>умение владеть понятием   «обыкновенная дробь»;умение владеть понятием «десятичная дробь»;умение  находить  часть  числа  и  число  по  его части;умения  решать  текстовые  задачи  на проценты 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BO32" s="131" t="str">
        <f t="shared" si="15"/>
        <v>умение владеть понятием  «делимость  чисел»;умение  находить  неизвестный  компонент арифметического действия;умения  решать  текстовые  задачи практического содержания;развитие пространственных представлений;Умение  проводить  логические  обоснования,  доказательства  математических утверждений ;</v>
      </c>
      <c r="BP32" s="131" t="str">
        <f t="shared" si="47"/>
        <v>Травкин Максим,</v>
      </c>
      <c r="BQ32" s="131" t="str">
        <f t="shared" si="48"/>
        <v/>
      </c>
      <c r="BR32" s="131" t="str">
        <f t="shared" si="49"/>
        <v/>
      </c>
      <c r="BS32" s="131" t="str">
        <f t="shared" si="50"/>
        <v/>
      </c>
      <c r="BT32" s="131" t="str">
        <f t="shared" si="51"/>
        <v>Травкин Максим,</v>
      </c>
      <c r="BU32" s="131" t="str">
        <f t="shared" si="52"/>
        <v/>
      </c>
      <c r="BV32" s="131" t="str">
        <f t="shared" si="53"/>
        <v>Травкин Максим,</v>
      </c>
      <c r="BW32" s="131" t="str">
        <f t="shared" si="54"/>
        <v/>
      </c>
      <c r="BX32" s="131" t="str">
        <f t="shared" si="55"/>
        <v/>
      </c>
      <c r="BY32" s="131" t="str">
        <f t="shared" si="56"/>
        <v/>
      </c>
      <c r="BZ32" s="131" t="str">
        <f t="shared" si="57"/>
        <v/>
      </c>
      <c r="CA32" s="131" t="str">
        <f t="shared" si="58"/>
        <v/>
      </c>
      <c r="CB32" s="131" t="str">
        <f t="shared" si="59"/>
        <v/>
      </c>
      <c r="CC32" s="132" t="str">
        <f t="shared" si="60"/>
        <v/>
      </c>
      <c r="CD32" s="132" t="str">
        <f t="shared" si="61"/>
        <v>Травкин Максим,</v>
      </c>
      <c r="CE32" s="132" t="str">
        <f t="shared" si="62"/>
        <v>Травкин Максим,</v>
      </c>
      <c r="CF32" s="131" t="str">
        <f t="shared" si="63"/>
        <v/>
      </c>
      <c r="CG32" s="131" t="str">
        <f t="shared" si="64"/>
        <v>Травкин Максим,</v>
      </c>
      <c r="CH32" s="131" t="str">
        <f t="shared" si="65"/>
        <v>Травкин Максим,</v>
      </c>
      <c r="CI32" s="131" t="str">
        <f t="shared" si="66"/>
        <v>Травкин Максим,</v>
      </c>
      <c r="CJ32" s="131" t="str">
        <f t="shared" si="67"/>
        <v/>
      </c>
      <c r="CK32" s="131" t="str">
        <f t="shared" si="68"/>
        <v/>
      </c>
      <c r="CL32" s="131" t="str">
        <f t="shared" si="69"/>
        <v/>
      </c>
      <c r="CM32" s="131" t="str">
        <f t="shared" si="70"/>
        <v>Травкин Максим,</v>
      </c>
      <c r="CN32" s="131" t="str">
        <f t="shared" si="71"/>
        <v>Травкин Максим,</v>
      </c>
      <c r="CO32" s="131" t="str">
        <f t="shared" si="72"/>
        <v/>
      </c>
      <c r="CP32" s="131" t="str">
        <f t="shared" si="73"/>
        <v>Травкин Максим,</v>
      </c>
      <c r="CQ32" s="131" t="str">
        <f t="shared" si="74"/>
        <v>Травкин Максим,</v>
      </c>
      <c r="CR32" s="131" t="str">
        <f t="shared" si="75"/>
        <v>Травкин Максим,</v>
      </c>
      <c r="CS32" s="132" t="str">
        <f t="shared" si="76"/>
        <v>Травкин Максим,</v>
      </c>
      <c r="CT32" s="132" t="str">
        <f t="shared" si="77"/>
        <v/>
      </c>
      <c r="CU32" s="132" t="str">
        <f t="shared" si="78"/>
        <v/>
      </c>
    </row>
    <row r="33" spans="1:99" ht="15.75" x14ac:dyDescent="0.25">
      <c r="A33" s="114">
        <v>27</v>
      </c>
      <c r="B33" s="112" t="str">
        <f>'список класса'!B33</f>
        <v>Тупикин Максим</v>
      </c>
      <c r="C33" s="73">
        <v>1</v>
      </c>
      <c r="D33" s="113">
        <v>1</v>
      </c>
      <c r="E33" s="113">
        <v>1</v>
      </c>
      <c r="F33" s="113">
        <v>1</v>
      </c>
      <c r="G33" s="113">
        <v>1</v>
      </c>
      <c r="H33" s="113">
        <v>1</v>
      </c>
      <c r="I33" s="113">
        <v>0</v>
      </c>
      <c r="J33" s="113">
        <v>1</v>
      </c>
      <c r="K33" s="113">
        <v>1</v>
      </c>
      <c r="L33" s="113">
        <v>2</v>
      </c>
      <c r="M33" s="113">
        <v>0</v>
      </c>
      <c r="N33" s="113">
        <v>1</v>
      </c>
      <c r="O33" s="113">
        <v>1</v>
      </c>
      <c r="P33" s="113">
        <v>1</v>
      </c>
      <c r="Q33" s="113">
        <v>1</v>
      </c>
      <c r="R33" s="113">
        <v>0</v>
      </c>
      <c r="S33" s="113">
        <v>0</v>
      </c>
      <c r="T33" s="31"/>
      <c r="U33" s="11">
        <f t="shared" si="0"/>
        <v>13</v>
      </c>
      <c r="V33" s="12" t="str">
        <f t="shared" si="11"/>
        <v>-</v>
      </c>
      <c r="W33" s="128">
        <f t="shared" si="16"/>
        <v>4</v>
      </c>
      <c r="X33" s="137" t="str">
        <f t="shared" si="12"/>
        <v/>
      </c>
      <c r="Y33" s="137" t="str">
        <f t="shared" si="1"/>
        <v/>
      </c>
      <c r="Z33" s="137" t="str">
        <f t="shared" si="2"/>
        <v/>
      </c>
      <c r="AA33" s="130" t="str">
        <f t="shared" si="13"/>
        <v/>
      </c>
      <c r="AB33" s="130" t="str">
        <f t="shared" si="3"/>
        <v/>
      </c>
      <c r="AC33" s="130" t="str">
        <f t="shared" si="4"/>
        <v/>
      </c>
      <c r="AD33" s="130" t="str">
        <f t="shared" si="5"/>
        <v>Тупикин Максим,</v>
      </c>
      <c r="AE33" s="130" t="str">
        <f t="shared" si="6"/>
        <v/>
      </c>
      <c r="AF33" s="130" t="str">
        <f t="shared" si="7"/>
        <v/>
      </c>
      <c r="AG33" s="130" t="str">
        <f t="shared" si="8"/>
        <v/>
      </c>
      <c r="AH33" s="131" t="str">
        <f t="shared" si="9"/>
        <v>умение владеть понятием  «делимость  чисел»;</v>
      </c>
      <c r="AI33" s="131" t="str">
        <f t="shared" si="10"/>
        <v/>
      </c>
      <c r="AJ33" s="131" t="str">
        <f t="shared" si="17"/>
        <v>умение владеть понятием   «обыкновенная дробь»;</v>
      </c>
      <c r="AK33" s="131" t="str">
        <f t="shared" si="18"/>
        <v/>
      </c>
      <c r="AL33" s="131" t="str">
        <f t="shared" si="19"/>
        <v>умение владеть понятием «десятичная дробь»;</v>
      </c>
      <c r="AM33" s="131" t="str">
        <f t="shared" si="20"/>
        <v/>
      </c>
      <c r="AN33" s="131" t="str">
        <f t="shared" si="21"/>
        <v>умение  находить  часть  числа  и  число  по  его части;</v>
      </c>
      <c r="AO33" s="131" t="str">
        <f t="shared" si="22"/>
        <v/>
      </c>
      <c r="AP33" s="131" t="str">
        <f t="shared" si="23"/>
        <v>умение  находить  неизвестный  компонент арифметического действия;</v>
      </c>
      <c r="AQ33" s="131" t="str">
        <f t="shared" si="24"/>
        <v/>
      </c>
      <c r="AR33" s="131" t="str">
        <f t="shared" si="25"/>
        <v/>
      </c>
      <c r="AS33" s="131" t="str">
        <f t="shared" si="26"/>
        <v>умения  решать  текстовые  задачи  на 
движение, работу;</v>
      </c>
      <c r="AT33" s="131" t="str">
        <f t="shared" si="27"/>
        <v>умения  решать  текстовые  задачи практического содержания;</v>
      </c>
      <c r="AU33" s="131" t="str">
        <f t="shared" si="28"/>
        <v/>
      </c>
      <c r="AV33" s="131" t="str">
        <f t="shared" si="29"/>
        <v>умения  решать  текстовые  задачи  на проценты ;</v>
      </c>
      <c r="AW33" s="131" t="str">
        <f t="shared" si="30"/>
        <v/>
      </c>
      <c r="AX33" s="131" t="str">
        <f t="shared" si="31"/>
        <v>умение  находить  значение  арифметического выражения с натуральными числами, содержащего скобки;</v>
      </c>
      <c r="AY33" s="131" t="str">
        <f t="shared" si="32"/>
        <v/>
      </c>
      <c r="AZ33" s="131" t="str">
        <f t="shared" si="33"/>
        <v/>
      </c>
      <c r="BA33" s="131" t="str">
        <f t="shared" si="34"/>
        <v>умение применять полученные знания для решения задач практического характера;</v>
      </c>
      <c r="BB33" s="131" t="str">
        <f t="shared" si="35"/>
        <v>умение  извлекать  информацию,представленную в таблицах, на диаграммах ;</v>
      </c>
      <c r="BC33" s="131" t="str">
        <f t="shared" si="36"/>
        <v/>
      </c>
      <c r="BD33" s="131" t="str">
        <f t="shared" si="37"/>
        <v>умение  извлекать  информацию,представленную в таблицах, на диаграммах ;</v>
      </c>
      <c r="BE33" s="131" t="str">
        <f t="shared" si="38"/>
        <v/>
      </c>
      <c r="BF33" s="131" t="str">
        <f t="shared" si="39"/>
        <v>умение  применять  геометрические представления при решении практических задач;</v>
      </c>
      <c r="BG33" s="131" t="str">
        <f t="shared" si="40"/>
        <v/>
      </c>
      <c r="BH33" s="131" t="str">
        <f t="shared" si="41"/>
        <v>умение  применять навыки геометрических построений;</v>
      </c>
      <c r="BI33" s="132" t="str">
        <f t="shared" si="42"/>
        <v/>
      </c>
      <c r="BJ33" s="132" t="str">
        <f t="shared" si="43"/>
        <v/>
      </c>
      <c r="BK33" s="132" t="str">
        <f t="shared" si="44"/>
        <v>развитие пространственных представлений;</v>
      </c>
      <c r="BL33" s="132" t="str">
        <f t="shared" si="45"/>
        <v/>
      </c>
      <c r="BM33" s="132" t="str">
        <f t="shared" si="46"/>
        <v>Умение  проводить  логические  обоснования,  доказательства  математических утверждений ;</v>
      </c>
      <c r="BN33" s="131" t="str">
        <f t="shared" si="14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BO33" s="131" t="str">
        <f t="shared" si="15"/>
        <v>умения  решать  текстовые  задачи  на 
движение, работу;умение применять полученные знания для решения задач практического характера;развитие пространственных представлений;Умение  проводить  логические  обоснования,  доказательства  математических утверждений ;</v>
      </c>
      <c r="BP33" s="131" t="str">
        <f t="shared" si="47"/>
        <v/>
      </c>
      <c r="BQ33" s="131" t="str">
        <f t="shared" si="48"/>
        <v/>
      </c>
      <c r="BR33" s="131" t="str">
        <f t="shared" si="49"/>
        <v/>
      </c>
      <c r="BS33" s="131" t="str">
        <f t="shared" si="50"/>
        <v/>
      </c>
      <c r="BT33" s="131" t="str">
        <f t="shared" si="51"/>
        <v/>
      </c>
      <c r="BU33" s="131" t="str">
        <f t="shared" si="52"/>
        <v>Тупикин Максим,</v>
      </c>
      <c r="BV33" s="131" t="str">
        <f t="shared" si="53"/>
        <v/>
      </c>
      <c r="BW33" s="131" t="str">
        <f t="shared" si="54"/>
        <v/>
      </c>
      <c r="BX33" s="131" t="str">
        <f t="shared" si="55"/>
        <v/>
      </c>
      <c r="BY33" s="131" t="str">
        <f t="shared" si="56"/>
        <v>Тупикин Максим,</v>
      </c>
      <c r="BZ33" s="131" t="str">
        <f t="shared" si="57"/>
        <v/>
      </c>
      <c r="CA33" s="131" t="str">
        <f t="shared" si="58"/>
        <v/>
      </c>
      <c r="CB33" s="131" t="str">
        <f t="shared" si="59"/>
        <v/>
      </c>
      <c r="CC33" s="132" t="str">
        <f t="shared" si="60"/>
        <v/>
      </c>
      <c r="CD33" s="132" t="str">
        <f t="shared" si="61"/>
        <v>Тупикин Максим,</v>
      </c>
      <c r="CE33" s="132" t="str">
        <f t="shared" si="62"/>
        <v>Тупикин Максим,</v>
      </c>
      <c r="CF33" s="131" t="str">
        <f t="shared" si="63"/>
        <v>Тупикин Максим,</v>
      </c>
      <c r="CG33" s="131" t="str">
        <f t="shared" si="64"/>
        <v>Тупикин Максим,</v>
      </c>
      <c r="CH33" s="131" t="str">
        <f t="shared" si="65"/>
        <v>Тупикин Максим,</v>
      </c>
      <c r="CI33" s="131" t="str">
        <f t="shared" si="66"/>
        <v>Тупикин Максим,</v>
      </c>
      <c r="CJ33" s="131" t="str">
        <f t="shared" si="67"/>
        <v>Тупикин Максим,</v>
      </c>
      <c r="CK33" s="131" t="str">
        <f t="shared" si="68"/>
        <v/>
      </c>
      <c r="CL33" s="131" t="str">
        <f t="shared" si="69"/>
        <v>Тупикин Максим,</v>
      </c>
      <c r="CM33" s="131" t="str">
        <f t="shared" si="70"/>
        <v>Тупикин Максим,</v>
      </c>
      <c r="CN33" s="131" t="str">
        <f t="shared" si="71"/>
        <v>Тупикин Максим,</v>
      </c>
      <c r="CO33" s="131" t="str">
        <f t="shared" si="72"/>
        <v/>
      </c>
      <c r="CP33" s="131" t="str">
        <f t="shared" si="73"/>
        <v>Тупикин Максим,</v>
      </c>
      <c r="CQ33" s="131" t="str">
        <f t="shared" si="74"/>
        <v>Тупикин Максим,</v>
      </c>
      <c r="CR33" s="131" t="str">
        <f t="shared" si="75"/>
        <v>Тупикин Максим,</v>
      </c>
      <c r="CS33" s="132" t="str">
        <f t="shared" si="76"/>
        <v>Тупикин Максим,</v>
      </c>
      <c r="CT33" s="132" t="str">
        <f t="shared" si="77"/>
        <v/>
      </c>
      <c r="CU33" s="132" t="str">
        <f t="shared" si="78"/>
        <v/>
      </c>
    </row>
    <row r="34" spans="1:99" ht="15.75" x14ac:dyDescent="0.25">
      <c r="A34" s="114">
        <v>28</v>
      </c>
      <c r="B34" s="112" t="str">
        <f>'список класса'!B34</f>
        <v>Фараджзаде Раван</v>
      </c>
      <c r="C34" s="73">
        <v>1</v>
      </c>
      <c r="D34" s="113">
        <v>0</v>
      </c>
      <c r="E34" s="113">
        <v>1</v>
      </c>
      <c r="F34" s="113">
        <v>0</v>
      </c>
      <c r="G34" s="113">
        <v>0</v>
      </c>
      <c r="H34" s="113">
        <v>0</v>
      </c>
      <c r="I34" s="113">
        <v>1</v>
      </c>
      <c r="J34" s="113">
        <v>0</v>
      </c>
      <c r="K34" s="113">
        <v>0</v>
      </c>
      <c r="L34" s="113">
        <v>0</v>
      </c>
      <c r="M34" s="113">
        <v>1</v>
      </c>
      <c r="N34" s="113">
        <v>1</v>
      </c>
      <c r="O34" s="113">
        <v>1</v>
      </c>
      <c r="P34" s="113">
        <v>0</v>
      </c>
      <c r="Q34" s="113">
        <v>0</v>
      </c>
      <c r="R34" s="113">
        <v>0</v>
      </c>
      <c r="S34" s="113">
        <v>0</v>
      </c>
      <c r="T34" s="31"/>
      <c r="U34" s="11">
        <f t="shared" si="0"/>
        <v>5</v>
      </c>
      <c r="V34" s="12" t="str">
        <f t="shared" si="11"/>
        <v>-</v>
      </c>
      <c r="W34" s="128">
        <f t="shared" si="16"/>
        <v>2</v>
      </c>
      <c r="X34" s="137" t="str">
        <f t="shared" si="12"/>
        <v/>
      </c>
      <c r="Y34" s="137" t="str">
        <f t="shared" si="1"/>
        <v/>
      </c>
      <c r="Z34" s="137" t="str">
        <f t="shared" si="2"/>
        <v/>
      </c>
      <c r="AA34" s="130" t="str">
        <f t="shared" si="13"/>
        <v/>
      </c>
      <c r="AB34" s="130" t="str">
        <f t="shared" si="3"/>
        <v/>
      </c>
      <c r="AC34" s="130" t="str">
        <f t="shared" si="4"/>
        <v/>
      </c>
      <c r="AD34" s="130" t="str">
        <f t="shared" si="5"/>
        <v/>
      </c>
      <c r="AE34" s="130" t="str">
        <f t="shared" si="6"/>
        <v/>
      </c>
      <c r="AF34" s="130" t="str">
        <f t="shared" si="7"/>
        <v>Фараджзаде Раван,</v>
      </c>
      <c r="AG34" s="130" t="str">
        <f t="shared" si="8"/>
        <v/>
      </c>
      <c r="AH34" s="131" t="str">
        <f t="shared" si="9"/>
        <v/>
      </c>
      <c r="AI34" s="131" t="str">
        <f t="shared" si="10"/>
        <v>умение владеть понятием  «делимость  чисел»;</v>
      </c>
      <c r="AJ34" s="131" t="str">
        <f t="shared" si="17"/>
        <v>умение владеть понятием   «обыкновенная дробь»;</v>
      </c>
      <c r="AK34" s="131" t="str">
        <f t="shared" si="18"/>
        <v/>
      </c>
      <c r="AL34" s="131" t="str">
        <f t="shared" si="19"/>
        <v/>
      </c>
      <c r="AM34" s="131" t="str">
        <f t="shared" si="20"/>
        <v>умение владеть понятием «десятичная дробь»;</v>
      </c>
      <c r="AN34" s="131" t="str">
        <f t="shared" si="21"/>
        <v/>
      </c>
      <c r="AO34" s="131" t="str">
        <f t="shared" si="22"/>
        <v/>
      </c>
      <c r="AP34" s="131" t="str">
        <f t="shared" si="23"/>
        <v/>
      </c>
      <c r="AQ34" s="131" t="str">
        <f t="shared" si="24"/>
        <v>умение  находить  неизвестный  компонент арифметического действия;</v>
      </c>
      <c r="AR34" s="131" t="str">
        <f t="shared" si="25"/>
        <v/>
      </c>
      <c r="AS34" s="131" t="str">
        <f t="shared" si="26"/>
        <v/>
      </c>
      <c r="AT34" s="131" t="str">
        <f t="shared" si="27"/>
        <v/>
      </c>
      <c r="AU34" s="131" t="str">
        <f t="shared" si="28"/>
        <v>умения  решать  текстовые  задачи практического содержания;</v>
      </c>
      <c r="AV34" s="131" t="str">
        <f t="shared" si="29"/>
        <v/>
      </c>
      <c r="AW34" s="131" t="str">
        <f t="shared" si="30"/>
        <v>умения  решать  текстовые  задачи  на проценты ;</v>
      </c>
      <c r="AX34" s="131" t="str">
        <f t="shared" si="31"/>
        <v/>
      </c>
      <c r="AY34" s="131" t="str">
        <f t="shared" si="32"/>
        <v>умение  находить  значение  арифметического выражения с натуральными числами, содержащего скобки;</v>
      </c>
      <c r="AZ34" s="131" t="str">
        <f t="shared" si="33"/>
        <v/>
      </c>
      <c r="BA34" s="131" t="str">
        <f t="shared" si="34"/>
        <v/>
      </c>
      <c r="BB34" s="131" t="str">
        <f t="shared" si="35"/>
        <v>умение  извлекать  информацию,представленную в таблицах, на диаграммах ;</v>
      </c>
      <c r="BC34" s="131" t="str">
        <f t="shared" si="36"/>
        <v/>
      </c>
      <c r="BD34" s="131" t="str">
        <f t="shared" si="37"/>
        <v>умение  извлекать  информацию,представленную в таблицах, на диаграммах ;</v>
      </c>
      <c r="BE34" s="131" t="str">
        <f t="shared" si="38"/>
        <v/>
      </c>
      <c r="BF34" s="131" t="str">
        <f t="shared" si="39"/>
        <v/>
      </c>
      <c r="BG34" s="131" t="str">
        <f t="shared" si="40"/>
        <v>умение  применять  геометрические представления при решении практических задач;</v>
      </c>
      <c r="BH34" s="131" t="str">
        <f t="shared" si="41"/>
        <v/>
      </c>
      <c r="BI34" s="132" t="str">
        <f t="shared" si="42"/>
        <v>умение  применять навыки геометрических построений;</v>
      </c>
      <c r="BJ34" s="132" t="str">
        <f t="shared" si="43"/>
        <v/>
      </c>
      <c r="BK34" s="132" t="str">
        <f t="shared" si="44"/>
        <v>развитие пространственных представлений;</v>
      </c>
      <c r="BL34" s="132" t="str">
        <f t="shared" si="45"/>
        <v/>
      </c>
      <c r="BM34" s="132" t="str">
        <f t="shared" si="46"/>
        <v>Умение  проводить  логические  обоснования,  доказательства  математических утверждений ;</v>
      </c>
      <c r="BN34" s="131" t="str">
        <f t="shared" si="14"/>
        <v>умение владеть понятием   «обыкновенная дробь»;умение  извлекать  информацию,представленную в таблицах, на диаграммах ;умение  извлекать  информацию,представленную в таблицах, на диаграммах ;</v>
      </c>
      <c r="BO34" s="131" t="str">
        <f t="shared" si="15"/>
        <v>умение владеть понятием  «делимость  чисел»;умение владеть понятием «десятичная дробь»;умение  находить  неизвестный  компонент арифметического действия;умения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</v>
      </c>
      <c r="BP34" s="131" t="str">
        <f t="shared" si="47"/>
        <v>Фараджзаде Раван,</v>
      </c>
      <c r="BQ34" s="131" t="str">
        <f t="shared" si="48"/>
        <v/>
      </c>
      <c r="BR34" s="131" t="str">
        <f t="shared" si="49"/>
        <v>Фараджзаде Раван,</v>
      </c>
      <c r="BS34" s="131" t="str">
        <f t="shared" si="50"/>
        <v>Фараджзаде Раван,</v>
      </c>
      <c r="BT34" s="131" t="str">
        <f t="shared" si="51"/>
        <v>Фараджзаде Раван,</v>
      </c>
      <c r="BU34" s="131" t="str">
        <f t="shared" si="52"/>
        <v/>
      </c>
      <c r="BV34" s="131" t="str">
        <f t="shared" si="53"/>
        <v>Фараджзаде Раван,</v>
      </c>
      <c r="BW34" s="131" t="str">
        <f t="shared" si="54"/>
        <v>Фараджзаде Раван,</v>
      </c>
      <c r="BX34" s="131" t="str">
        <f t="shared" si="55"/>
        <v>Фараджзаде Раван,</v>
      </c>
      <c r="BY34" s="131" t="str">
        <f t="shared" si="56"/>
        <v/>
      </c>
      <c r="BZ34" s="131" t="str">
        <f t="shared" si="57"/>
        <v/>
      </c>
      <c r="CA34" s="131" t="str">
        <f t="shared" si="58"/>
        <v/>
      </c>
      <c r="CB34" s="131" t="str">
        <f t="shared" si="59"/>
        <v>Фараджзаде Раван,</v>
      </c>
      <c r="CC34" s="132" t="str">
        <f t="shared" si="60"/>
        <v>Фараджзаде Раван,</v>
      </c>
      <c r="CD34" s="132" t="str">
        <f t="shared" si="61"/>
        <v>Фараджзаде Раван,</v>
      </c>
      <c r="CE34" s="132" t="str">
        <f t="shared" si="62"/>
        <v>Фараджзаде Раван,</v>
      </c>
      <c r="CF34" s="131" t="str">
        <f t="shared" si="63"/>
        <v/>
      </c>
      <c r="CG34" s="131" t="str">
        <f t="shared" si="64"/>
        <v>Фараджзаде Раван,</v>
      </c>
      <c r="CH34" s="131" t="str">
        <f t="shared" si="65"/>
        <v/>
      </c>
      <c r="CI34" s="131" t="str">
        <f t="shared" si="66"/>
        <v/>
      </c>
      <c r="CJ34" s="131" t="str">
        <f t="shared" si="67"/>
        <v/>
      </c>
      <c r="CK34" s="131" t="str">
        <f t="shared" si="68"/>
        <v/>
      </c>
      <c r="CL34" s="131" t="str">
        <f t="shared" si="69"/>
        <v/>
      </c>
      <c r="CM34" s="131" t="str">
        <f t="shared" si="70"/>
        <v/>
      </c>
      <c r="CN34" s="131" t="str">
        <f t="shared" si="71"/>
        <v/>
      </c>
      <c r="CO34" s="131" t="str">
        <f t="shared" si="72"/>
        <v/>
      </c>
      <c r="CP34" s="131" t="str">
        <f t="shared" si="73"/>
        <v>Фараджзаде Раван,</v>
      </c>
      <c r="CQ34" s="131" t="str">
        <f t="shared" si="74"/>
        <v>Фараджзаде Раван,</v>
      </c>
      <c r="CR34" s="131" t="str">
        <f t="shared" si="75"/>
        <v/>
      </c>
      <c r="CS34" s="132" t="str">
        <f t="shared" si="76"/>
        <v/>
      </c>
      <c r="CT34" s="132" t="str">
        <f t="shared" si="77"/>
        <v/>
      </c>
      <c r="CU34" s="132" t="str">
        <f t="shared" si="78"/>
        <v/>
      </c>
    </row>
    <row r="35" spans="1:99" ht="15.75" x14ac:dyDescent="0.25">
      <c r="A35" s="114">
        <v>29</v>
      </c>
      <c r="B35" s="112" t="str">
        <f>'список класса'!B35</f>
        <v>Ханоян Анна</v>
      </c>
      <c r="C35" s="73">
        <v>2</v>
      </c>
      <c r="D35" s="113">
        <v>1</v>
      </c>
      <c r="E35" s="113">
        <v>1</v>
      </c>
      <c r="F35" s="113">
        <v>1</v>
      </c>
      <c r="G35" s="113">
        <v>1</v>
      </c>
      <c r="H35" s="113">
        <v>1</v>
      </c>
      <c r="I35" s="113">
        <v>2</v>
      </c>
      <c r="J35" s="113">
        <v>1</v>
      </c>
      <c r="K35" s="113">
        <v>0</v>
      </c>
      <c r="L35" s="113">
        <v>1</v>
      </c>
      <c r="M35" s="113">
        <v>0</v>
      </c>
      <c r="N35" s="113">
        <v>1</v>
      </c>
      <c r="O35" s="113">
        <v>1</v>
      </c>
      <c r="P35" s="113">
        <v>1</v>
      </c>
      <c r="Q35" s="113">
        <v>1</v>
      </c>
      <c r="R35" s="113">
        <v>0</v>
      </c>
      <c r="S35" s="113">
        <v>2</v>
      </c>
      <c r="T35" s="31"/>
      <c r="U35" s="11">
        <f t="shared" si="0"/>
        <v>15</v>
      </c>
      <c r="V35" s="12" t="str">
        <f t="shared" si="11"/>
        <v>-</v>
      </c>
      <c r="W35" s="128">
        <f t="shared" si="16"/>
        <v>5</v>
      </c>
      <c r="X35" s="137" t="str">
        <f t="shared" si="12"/>
        <v/>
      </c>
      <c r="Y35" s="137" t="str">
        <f t="shared" si="1"/>
        <v/>
      </c>
      <c r="Z35" s="137" t="str">
        <f t="shared" si="2"/>
        <v/>
      </c>
      <c r="AA35" s="130" t="str">
        <f t="shared" si="13"/>
        <v/>
      </c>
      <c r="AB35" s="130" t="str">
        <f t="shared" si="3"/>
        <v/>
      </c>
      <c r="AC35" s="130" t="str">
        <f t="shared" si="4"/>
        <v>Ханоян Анна,</v>
      </c>
      <c r="AD35" s="130" t="str">
        <f t="shared" si="5"/>
        <v/>
      </c>
      <c r="AE35" s="130" t="str">
        <f t="shared" si="6"/>
        <v/>
      </c>
      <c r="AF35" s="130" t="str">
        <f t="shared" si="7"/>
        <v/>
      </c>
      <c r="AG35" s="130" t="str">
        <f t="shared" si="8"/>
        <v/>
      </c>
      <c r="AH35" s="131" t="str">
        <f t="shared" si="9"/>
        <v>умение владеть понятием  «делимость  чисел»;</v>
      </c>
      <c r="AI35" s="131" t="str">
        <f t="shared" si="10"/>
        <v/>
      </c>
      <c r="AJ35" s="131" t="str">
        <f t="shared" si="17"/>
        <v>умение владеть понятием   «обыкновенная дробь»;</v>
      </c>
      <c r="AK35" s="131" t="str">
        <f t="shared" si="18"/>
        <v/>
      </c>
      <c r="AL35" s="131" t="str">
        <f t="shared" si="19"/>
        <v>умение владеть понятием «десятичная дробь»;</v>
      </c>
      <c r="AM35" s="131" t="str">
        <f t="shared" si="20"/>
        <v/>
      </c>
      <c r="AN35" s="131" t="str">
        <f t="shared" si="21"/>
        <v>умение  находить  часть  числа  и  число  по  его части;</v>
      </c>
      <c r="AO35" s="131" t="str">
        <f t="shared" si="22"/>
        <v/>
      </c>
      <c r="AP35" s="131" t="str">
        <f t="shared" si="23"/>
        <v>умение  находить  неизвестный  компонент арифметического действия;</v>
      </c>
      <c r="AQ35" s="131" t="str">
        <f t="shared" si="24"/>
        <v/>
      </c>
      <c r="AR35" s="131" t="str">
        <f t="shared" si="25"/>
        <v>умения  решать  текстовые  задачи  на 
движение, работу;</v>
      </c>
      <c r="AS35" s="131" t="str">
        <f t="shared" si="26"/>
        <v/>
      </c>
      <c r="AT35" s="131" t="str">
        <f t="shared" si="27"/>
        <v>умения  решать  текстовые  задачи практического содержания;</v>
      </c>
      <c r="AU35" s="131" t="str">
        <f t="shared" si="28"/>
        <v/>
      </c>
      <c r="AV35" s="131" t="str">
        <f t="shared" si="29"/>
        <v/>
      </c>
      <c r="AW35" s="131" t="str">
        <f t="shared" si="30"/>
        <v>умения  решать  текстовые  задачи  на проценты ;</v>
      </c>
      <c r="AX35" s="131" t="str">
        <f t="shared" si="31"/>
        <v/>
      </c>
      <c r="AY35" s="131" t="str">
        <f t="shared" si="32"/>
        <v/>
      </c>
      <c r="AZ35" s="131" t="str">
        <f t="shared" si="33"/>
        <v/>
      </c>
      <c r="BA35" s="131" t="str">
        <f t="shared" si="34"/>
        <v>умение применять полученные знания для решения задач практического характера;</v>
      </c>
      <c r="BB35" s="131" t="str">
        <f t="shared" si="35"/>
        <v>умение  извлекать  информацию,представленную в таблицах, на диаграммах ;</v>
      </c>
      <c r="BC35" s="131" t="str">
        <f t="shared" si="36"/>
        <v/>
      </c>
      <c r="BD35" s="131" t="str">
        <f t="shared" si="37"/>
        <v>умение  извлекать  информацию,представленную в таблицах, на диаграммах ;</v>
      </c>
      <c r="BE35" s="131" t="str">
        <f t="shared" si="38"/>
        <v/>
      </c>
      <c r="BF35" s="131" t="str">
        <f t="shared" si="39"/>
        <v>умение  применять  геометрические представления при решении практических задач;</v>
      </c>
      <c r="BG35" s="131" t="str">
        <f t="shared" si="40"/>
        <v/>
      </c>
      <c r="BH35" s="131" t="str">
        <f t="shared" si="41"/>
        <v>умение  применять навыки геометрических построений;</v>
      </c>
      <c r="BI35" s="132" t="str">
        <f t="shared" si="42"/>
        <v/>
      </c>
      <c r="BJ35" s="132" t="str">
        <f t="shared" si="43"/>
        <v/>
      </c>
      <c r="BK35" s="132" t="str">
        <f t="shared" si="44"/>
        <v>развитие пространственных представлений;</v>
      </c>
      <c r="BL35" s="132" t="str">
        <f t="shared" si="45"/>
        <v/>
      </c>
      <c r="BM35" s="132" t="str">
        <f t="shared" si="46"/>
        <v/>
      </c>
      <c r="BN35" s="131" t="str">
        <f t="shared" si="14"/>
        <v>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BO35" s="131" t="str">
        <f t="shared" si="15"/>
        <v>умения  решать  текстовые  задачи  на проценты ;умение применять полученные знания для решения задач практического характера;развитие пространственных представлений;</v>
      </c>
      <c r="BP35" s="131" t="str">
        <f t="shared" si="47"/>
        <v/>
      </c>
      <c r="BQ35" s="131" t="str">
        <f t="shared" si="48"/>
        <v/>
      </c>
      <c r="BR35" s="131" t="str">
        <f t="shared" si="49"/>
        <v/>
      </c>
      <c r="BS35" s="131" t="str">
        <f t="shared" si="50"/>
        <v/>
      </c>
      <c r="BT35" s="131" t="str">
        <f t="shared" si="51"/>
        <v/>
      </c>
      <c r="BU35" s="131" t="str">
        <f t="shared" si="52"/>
        <v/>
      </c>
      <c r="BV35" s="131" t="str">
        <f t="shared" si="53"/>
        <v/>
      </c>
      <c r="BW35" s="131" t="str">
        <f t="shared" si="54"/>
        <v>Ханоян Анна,</v>
      </c>
      <c r="BX35" s="131" t="str">
        <f t="shared" si="55"/>
        <v/>
      </c>
      <c r="BY35" s="131" t="str">
        <f t="shared" si="56"/>
        <v>Ханоян Анна,</v>
      </c>
      <c r="BZ35" s="131" t="str">
        <f t="shared" si="57"/>
        <v/>
      </c>
      <c r="CA35" s="131" t="str">
        <f t="shared" si="58"/>
        <v/>
      </c>
      <c r="CB35" s="131" t="str">
        <f t="shared" si="59"/>
        <v/>
      </c>
      <c r="CC35" s="132" t="str">
        <f t="shared" si="60"/>
        <v/>
      </c>
      <c r="CD35" s="132" t="str">
        <f t="shared" si="61"/>
        <v>Ханоян Анна,</v>
      </c>
      <c r="CE35" s="132" t="str">
        <f t="shared" si="62"/>
        <v/>
      </c>
      <c r="CF35" s="131" t="str">
        <f t="shared" si="63"/>
        <v>Ханоян Анна,</v>
      </c>
      <c r="CG35" s="131" t="str">
        <f t="shared" si="64"/>
        <v>Ханоян Анна,</v>
      </c>
      <c r="CH35" s="131" t="str">
        <f t="shared" si="65"/>
        <v>Ханоян Анна,</v>
      </c>
      <c r="CI35" s="131" t="str">
        <f t="shared" si="66"/>
        <v>Ханоян Анна,</v>
      </c>
      <c r="CJ35" s="131" t="str">
        <f t="shared" si="67"/>
        <v>Ханоян Анна,</v>
      </c>
      <c r="CK35" s="131" t="str">
        <f t="shared" si="68"/>
        <v>Ханоян Анна,</v>
      </c>
      <c r="CL35" s="131" t="str">
        <f t="shared" si="69"/>
        <v>Ханоян Анна,</v>
      </c>
      <c r="CM35" s="131" t="str">
        <f t="shared" si="70"/>
        <v/>
      </c>
      <c r="CN35" s="131" t="str">
        <f t="shared" si="71"/>
        <v/>
      </c>
      <c r="CO35" s="131" t="str">
        <f t="shared" si="72"/>
        <v/>
      </c>
      <c r="CP35" s="131" t="str">
        <f t="shared" si="73"/>
        <v>Ханоян Анна,</v>
      </c>
      <c r="CQ35" s="131" t="str">
        <f t="shared" si="74"/>
        <v>Ханоян Анна,</v>
      </c>
      <c r="CR35" s="131" t="str">
        <f t="shared" si="75"/>
        <v>Ханоян Анна,</v>
      </c>
      <c r="CS35" s="132" t="str">
        <f t="shared" si="76"/>
        <v>Ханоян Анна,</v>
      </c>
      <c r="CT35" s="132" t="str">
        <f t="shared" si="77"/>
        <v/>
      </c>
      <c r="CU35" s="132" t="str">
        <f t="shared" si="78"/>
        <v>Ханоян Анна,</v>
      </c>
    </row>
    <row r="36" spans="1:99" ht="15.75" x14ac:dyDescent="0.25">
      <c r="A36" s="114">
        <v>30</v>
      </c>
      <c r="B36" s="112" t="str">
        <f>'список класса'!B36</f>
        <v>Ченцов Даниил</v>
      </c>
      <c r="C36" s="73">
        <v>2</v>
      </c>
      <c r="D36" s="113">
        <v>1</v>
      </c>
      <c r="E36" s="113">
        <v>0</v>
      </c>
      <c r="F36" s="113">
        <v>1</v>
      </c>
      <c r="G36" s="113">
        <v>0</v>
      </c>
      <c r="H36" s="113">
        <v>0</v>
      </c>
      <c r="I36" s="113">
        <v>0</v>
      </c>
      <c r="J36" s="113">
        <v>0</v>
      </c>
      <c r="K36" s="113">
        <v>0</v>
      </c>
      <c r="L36" s="113">
        <v>0</v>
      </c>
      <c r="M36" s="113">
        <v>0</v>
      </c>
      <c r="N36" s="113">
        <v>1</v>
      </c>
      <c r="O36" s="113">
        <v>1</v>
      </c>
      <c r="P36" s="113">
        <v>0</v>
      </c>
      <c r="Q36" s="113">
        <v>0</v>
      </c>
      <c r="R36" s="113">
        <v>0</v>
      </c>
      <c r="S36" s="113">
        <v>0</v>
      </c>
      <c r="T36" s="31"/>
      <c r="U36" s="11">
        <f t="shared" si="0"/>
        <v>4</v>
      </c>
      <c r="V36" s="12" t="str">
        <f t="shared" si="11"/>
        <v>-</v>
      </c>
      <c r="W36" s="128">
        <f t="shared" si="16"/>
        <v>2</v>
      </c>
      <c r="X36" s="137" t="str">
        <f t="shared" si="12"/>
        <v/>
      </c>
      <c r="Y36" s="137" t="str">
        <f t="shared" si="1"/>
        <v/>
      </c>
      <c r="Z36" s="137" t="str">
        <f t="shared" si="2"/>
        <v/>
      </c>
      <c r="AA36" s="130" t="str">
        <f t="shared" si="13"/>
        <v/>
      </c>
      <c r="AB36" s="130" t="str">
        <f t="shared" si="3"/>
        <v/>
      </c>
      <c r="AC36" s="130" t="str">
        <f t="shared" si="4"/>
        <v/>
      </c>
      <c r="AD36" s="130" t="str">
        <f t="shared" si="5"/>
        <v/>
      </c>
      <c r="AE36" s="130" t="str">
        <f t="shared" si="6"/>
        <v/>
      </c>
      <c r="AF36" s="130" t="str">
        <f t="shared" si="7"/>
        <v>Ченцов Даниил,</v>
      </c>
      <c r="AG36" s="130" t="str">
        <f t="shared" si="8"/>
        <v/>
      </c>
      <c r="AH36" s="131" t="str">
        <f t="shared" si="9"/>
        <v>умение владеть понятием  «делимость  чисел»;</v>
      </c>
      <c r="AI36" s="131" t="str">
        <f t="shared" si="10"/>
        <v/>
      </c>
      <c r="AJ36" s="131" t="str">
        <f t="shared" si="17"/>
        <v/>
      </c>
      <c r="AK36" s="131" t="str">
        <f t="shared" si="18"/>
        <v>умение владеть понятием   «обыкновенная дробь»;</v>
      </c>
      <c r="AL36" s="131" t="str">
        <f t="shared" si="19"/>
        <v>умение владеть понятием «десятичная дробь»;</v>
      </c>
      <c r="AM36" s="131" t="str">
        <f t="shared" si="20"/>
        <v/>
      </c>
      <c r="AN36" s="131" t="str">
        <f t="shared" si="21"/>
        <v/>
      </c>
      <c r="AO36" s="131" t="str">
        <f t="shared" si="22"/>
        <v/>
      </c>
      <c r="AP36" s="131" t="str">
        <f t="shared" si="23"/>
        <v/>
      </c>
      <c r="AQ36" s="131" t="str">
        <f t="shared" si="24"/>
        <v>умение  находить  неизвестный  компонент арифметического действия;</v>
      </c>
      <c r="AR36" s="131" t="str">
        <f t="shared" si="25"/>
        <v/>
      </c>
      <c r="AS36" s="131" t="str">
        <f t="shared" si="26"/>
        <v>умения  решать  текстовые  задачи  на 
движение, работу;</v>
      </c>
      <c r="AT36" s="131" t="str">
        <f t="shared" si="27"/>
        <v/>
      </c>
      <c r="AU36" s="131" t="str">
        <f t="shared" si="28"/>
        <v>умения  решать  текстовые  задачи практического содержания;</v>
      </c>
      <c r="AV36" s="131" t="str">
        <f t="shared" si="29"/>
        <v/>
      </c>
      <c r="AW36" s="131" t="str">
        <f t="shared" si="30"/>
        <v>умения  решать  текстовые  задачи  на проценты ;</v>
      </c>
      <c r="AX36" s="131" t="str">
        <f t="shared" si="31"/>
        <v/>
      </c>
      <c r="AY36" s="131" t="str">
        <f t="shared" si="32"/>
        <v>умение  находить  значение  арифметического выражения с натуральными числами, содержащего скобки;</v>
      </c>
      <c r="AZ36" s="131" t="str">
        <f t="shared" si="33"/>
        <v/>
      </c>
      <c r="BA36" s="131" t="str">
        <f t="shared" si="34"/>
        <v>умение применять полученные знания для решения задач практического характера;</v>
      </c>
      <c r="BB36" s="131" t="str">
        <f t="shared" si="35"/>
        <v>умение  извлекать  информацию,представленную в таблицах, на диаграммах ;</v>
      </c>
      <c r="BC36" s="131" t="str">
        <f t="shared" si="36"/>
        <v/>
      </c>
      <c r="BD36" s="131" t="str">
        <f t="shared" si="37"/>
        <v>умение  извлекать  информацию,представленную в таблицах, на диаграммах ;</v>
      </c>
      <c r="BE36" s="131" t="str">
        <f t="shared" si="38"/>
        <v/>
      </c>
      <c r="BF36" s="131" t="str">
        <f t="shared" si="39"/>
        <v/>
      </c>
      <c r="BG36" s="131" t="str">
        <f t="shared" si="40"/>
        <v>умение  применять  геометрические представления при решении практических задач;</v>
      </c>
      <c r="BH36" s="131" t="str">
        <f t="shared" si="41"/>
        <v/>
      </c>
      <c r="BI36" s="132" t="str">
        <f t="shared" si="42"/>
        <v>умение  применять навыки геометрических построений;</v>
      </c>
      <c r="BJ36" s="132" t="str">
        <f t="shared" si="43"/>
        <v/>
      </c>
      <c r="BK36" s="132" t="str">
        <f t="shared" si="44"/>
        <v>развитие пространственных представлений;</v>
      </c>
      <c r="BL36" s="132" t="str">
        <f t="shared" si="45"/>
        <v/>
      </c>
      <c r="BM36" s="132" t="str">
        <f t="shared" si="46"/>
        <v>Умение  проводить  логические  обоснования,  доказательства  математических утверждений ;</v>
      </c>
      <c r="BN36" s="131" t="str">
        <f t="shared" si="14"/>
        <v>умение владеть понятием  «делимость  чисел»;умение владеть понятием «десятичная дробь»;умение  извлекать  информацию,представленную в таблицах, на диаграммах ;умение  извлекать  информацию,представленную в таблицах, на диаграммах ;</v>
      </c>
      <c r="BO36" s="131" t="str">
        <f t="shared" si="15"/>
        <v>умение владеть понятием   «обыкновенная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</v>
      </c>
      <c r="BP36" s="131" t="str">
        <f t="shared" si="47"/>
        <v/>
      </c>
      <c r="BQ36" s="131" t="str">
        <f t="shared" si="48"/>
        <v>Ченцов Даниил,</v>
      </c>
      <c r="BR36" s="131" t="str">
        <f t="shared" si="49"/>
        <v/>
      </c>
      <c r="BS36" s="131" t="str">
        <f t="shared" si="50"/>
        <v>Ченцов Даниил,</v>
      </c>
      <c r="BT36" s="131" t="str">
        <f t="shared" si="51"/>
        <v>Ченцов Даниил,</v>
      </c>
      <c r="BU36" s="131" t="str">
        <f t="shared" si="52"/>
        <v>Ченцов Даниил,</v>
      </c>
      <c r="BV36" s="131" t="str">
        <f t="shared" si="53"/>
        <v>Ченцов Даниил,</v>
      </c>
      <c r="BW36" s="131" t="str">
        <f t="shared" si="54"/>
        <v>Ченцов Даниил,</v>
      </c>
      <c r="BX36" s="131" t="str">
        <f t="shared" si="55"/>
        <v>Ченцов Даниил,</v>
      </c>
      <c r="BY36" s="131" t="str">
        <f t="shared" si="56"/>
        <v>Ченцов Даниил,</v>
      </c>
      <c r="BZ36" s="131" t="str">
        <f t="shared" si="57"/>
        <v/>
      </c>
      <c r="CA36" s="131" t="str">
        <f t="shared" si="58"/>
        <v/>
      </c>
      <c r="CB36" s="131" t="str">
        <f t="shared" si="59"/>
        <v>Ченцов Даниил,</v>
      </c>
      <c r="CC36" s="132" t="str">
        <f t="shared" si="60"/>
        <v>Ченцов Даниил,</v>
      </c>
      <c r="CD36" s="132" t="str">
        <f t="shared" si="61"/>
        <v>Ченцов Даниил,</v>
      </c>
      <c r="CE36" s="132" t="str">
        <f t="shared" si="62"/>
        <v>Ченцов Даниил,</v>
      </c>
      <c r="CF36" s="131" t="str">
        <f t="shared" si="63"/>
        <v>Ченцов Даниил,</v>
      </c>
      <c r="CG36" s="131" t="str">
        <f t="shared" si="64"/>
        <v/>
      </c>
      <c r="CH36" s="131" t="str">
        <f t="shared" si="65"/>
        <v>Ченцов Даниил,</v>
      </c>
      <c r="CI36" s="131" t="str">
        <f t="shared" si="66"/>
        <v/>
      </c>
      <c r="CJ36" s="131" t="str">
        <f t="shared" si="67"/>
        <v/>
      </c>
      <c r="CK36" s="131" t="str">
        <f t="shared" si="68"/>
        <v/>
      </c>
      <c r="CL36" s="131" t="str">
        <f t="shared" si="69"/>
        <v/>
      </c>
      <c r="CM36" s="131" t="str">
        <f t="shared" si="70"/>
        <v/>
      </c>
      <c r="CN36" s="131" t="str">
        <f t="shared" si="71"/>
        <v/>
      </c>
      <c r="CO36" s="131" t="str">
        <f t="shared" si="72"/>
        <v/>
      </c>
      <c r="CP36" s="131" t="str">
        <f t="shared" si="73"/>
        <v>Ченцов Даниил,</v>
      </c>
      <c r="CQ36" s="131" t="str">
        <f t="shared" si="74"/>
        <v>Ченцов Даниил,</v>
      </c>
      <c r="CR36" s="131" t="str">
        <f t="shared" si="75"/>
        <v/>
      </c>
      <c r="CS36" s="132" t="str">
        <f t="shared" si="76"/>
        <v/>
      </c>
      <c r="CT36" s="132" t="str">
        <f t="shared" si="77"/>
        <v/>
      </c>
      <c r="CU36" s="132" t="str">
        <f t="shared" si="78"/>
        <v/>
      </c>
    </row>
    <row r="37" spans="1:99" ht="15.75" x14ac:dyDescent="0.25">
      <c r="A37" s="114">
        <v>31</v>
      </c>
      <c r="B37" s="112" t="str">
        <f>'список класса'!B37</f>
        <v>Щеглюк Елизавета</v>
      </c>
      <c r="C37" s="73">
        <v>2</v>
      </c>
      <c r="D37" s="113">
        <v>1</v>
      </c>
      <c r="E37" s="113">
        <v>1</v>
      </c>
      <c r="F37" s="113">
        <v>0</v>
      </c>
      <c r="G37" s="113">
        <v>0</v>
      </c>
      <c r="H37" s="113">
        <v>1</v>
      </c>
      <c r="I37" s="113">
        <v>2</v>
      </c>
      <c r="J37" s="113">
        <v>1</v>
      </c>
      <c r="K37" s="113">
        <v>0</v>
      </c>
      <c r="L37" s="113">
        <v>0</v>
      </c>
      <c r="M37" s="113">
        <v>0</v>
      </c>
      <c r="N37" s="113">
        <v>1</v>
      </c>
      <c r="O37" s="113">
        <v>1</v>
      </c>
      <c r="P37" s="113">
        <v>1</v>
      </c>
      <c r="Q37" s="113">
        <v>1</v>
      </c>
      <c r="R37" s="113">
        <v>0</v>
      </c>
      <c r="S37" s="113">
        <v>2</v>
      </c>
      <c r="T37" s="31"/>
      <c r="U37" s="11">
        <f t="shared" si="0"/>
        <v>12</v>
      </c>
      <c r="V37" s="12" t="str">
        <f t="shared" si="11"/>
        <v>-</v>
      </c>
      <c r="W37" s="128">
        <f t="shared" si="16"/>
        <v>4</v>
      </c>
      <c r="X37" s="137" t="str">
        <f t="shared" si="12"/>
        <v/>
      </c>
      <c r="Y37" s="137" t="str">
        <f t="shared" si="1"/>
        <v/>
      </c>
      <c r="Z37" s="137" t="str">
        <f t="shared" si="2"/>
        <v/>
      </c>
      <c r="AA37" s="130" t="str">
        <f t="shared" si="13"/>
        <v/>
      </c>
      <c r="AB37" s="130" t="str">
        <f t="shared" si="3"/>
        <v/>
      </c>
      <c r="AC37" s="130" t="str">
        <f t="shared" si="4"/>
        <v/>
      </c>
      <c r="AD37" s="130" t="str">
        <f t="shared" si="5"/>
        <v>Щеглюк Елизавета,</v>
      </c>
      <c r="AE37" s="130" t="str">
        <f t="shared" si="6"/>
        <v/>
      </c>
      <c r="AF37" s="130" t="str">
        <f t="shared" si="7"/>
        <v/>
      </c>
      <c r="AG37" s="130" t="str">
        <f t="shared" si="8"/>
        <v/>
      </c>
      <c r="AH37" s="131" t="str">
        <f t="shared" si="9"/>
        <v>умение владеть понятием  «делимость  чисел»;</v>
      </c>
      <c r="AI37" s="131" t="str">
        <f t="shared" si="10"/>
        <v/>
      </c>
      <c r="AJ37" s="131" t="str">
        <f t="shared" si="17"/>
        <v>умение владеть понятием   «обыкновенная дробь»;</v>
      </c>
      <c r="AK37" s="131" t="str">
        <f t="shared" si="18"/>
        <v/>
      </c>
      <c r="AL37" s="131" t="str">
        <f t="shared" si="19"/>
        <v/>
      </c>
      <c r="AM37" s="131" t="str">
        <f t="shared" si="20"/>
        <v>умение владеть понятием «десятичная дробь»;</v>
      </c>
      <c r="AN37" s="131" t="str">
        <f t="shared" si="21"/>
        <v/>
      </c>
      <c r="AO37" s="131" t="str">
        <f t="shared" si="22"/>
        <v/>
      </c>
      <c r="AP37" s="131" t="str">
        <f t="shared" si="23"/>
        <v>умение  находить  неизвестный  компонент арифметического действия;</v>
      </c>
      <c r="AQ37" s="131" t="str">
        <f t="shared" si="24"/>
        <v/>
      </c>
      <c r="AR37" s="131" t="str">
        <f t="shared" si="25"/>
        <v>умения  решать  текстовые  задачи  на 
движение, работу;</v>
      </c>
      <c r="AS37" s="131" t="str">
        <f t="shared" si="26"/>
        <v/>
      </c>
      <c r="AT37" s="131" t="str">
        <f t="shared" si="27"/>
        <v>умения  решать  текстовые  задачи практического содержания;</v>
      </c>
      <c r="AU37" s="131" t="str">
        <f t="shared" si="28"/>
        <v/>
      </c>
      <c r="AV37" s="131" t="str">
        <f t="shared" si="29"/>
        <v/>
      </c>
      <c r="AW37" s="131" t="str">
        <f t="shared" si="30"/>
        <v>умения  решать  текстовые  задачи  на проценты ;</v>
      </c>
      <c r="AX37" s="131" t="str">
        <f t="shared" si="31"/>
        <v/>
      </c>
      <c r="AY37" s="131" t="str">
        <f t="shared" si="32"/>
        <v>умение  находить  значение  арифметического выражения с натуральными числами, содержащего скобки;</v>
      </c>
      <c r="AZ37" s="131" t="str">
        <f t="shared" si="33"/>
        <v/>
      </c>
      <c r="BA37" s="131" t="str">
        <f t="shared" si="34"/>
        <v>умение применять полученные знания для решения задач практического характера;</v>
      </c>
      <c r="BB37" s="131" t="str">
        <f t="shared" si="35"/>
        <v>умение  извлекать  информацию,представленную в таблицах, на диаграммах ;</v>
      </c>
      <c r="BC37" s="131" t="str">
        <f t="shared" si="36"/>
        <v/>
      </c>
      <c r="BD37" s="131" t="str">
        <f t="shared" si="37"/>
        <v>умение  извлекать  информацию,представленную в таблицах, на диаграммах ;</v>
      </c>
      <c r="BE37" s="131" t="str">
        <f t="shared" si="38"/>
        <v/>
      </c>
      <c r="BF37" s="131" t="str">
        <f t="shared" si="39"/>
        <v>умение  применять  геометрические представления при решении практических задач;</v>
      </c>
      <c r="BG37" s="131" t="str">
        <f t="shared" si="40"/>
        <v/>
      </c>
      <c r="BH37" s="131" t="str">
        <f t="shared" si="41"/>
        <v>умение  применять навыки геометрических построений;</v>
      </c>
      <c r="BI37" s="132" t="str">
        <f t="shared" si="42"/>
        <v/>
      </c>
      <c r="BJ37" s="132" t="str">
        <f t="shared" si="43"/>
        <v/>
      </c>
      <c r="BK37" s="132" t="str">
        <f t="shared" si="44"/>
        <v>развитие пространственных представлений;</v>
      </c>
      <c r="BL37" s="132" t="str">
        <f t="shared" si="45"/>
        <v/>
      </c>
      <c r="BM37" s="132" t="str">
        <f t="shared" si="46"/>
        <v/>
      </c>
      <c r="BN37" s="131" t="str">
        <f t="shared" si="14"/>
        <v>умение владеть понятием  «делимость  чисел»;умение владеть понятием   «обыкновенная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BO37" s="131" t="str">
        <f t="shared" si="15"/>
        <v>умение владеть понятием «десятичная дробь»;умения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характера;развитие пространственных представлений;</v>
      </c>
      <c r="BP37" s="131" t="str">
        <f t="shared" si="47"/>
        <v/>
      </c>
      <c r="BQ37" s="131" t="str">
        <f t="shared" si="48"/>
        <v/>
      </c>
      <c r="BR37" s="131" t="str">
        <f t="shared" si="49"/>
        <v>Щеглюк Елизавета,</v>
      </c>
      <c r="BS37" s="131" t="str">
        <f t="shared" si="50"/>
        <v>Щеглюк Елизавета,</v>
      </c>
      <c r="BT37" s="131" t="str">
        <f t="shared" si="51"/>
        <v/>
      </c>
      <c r="BU37" s="131" t="str">
        <f t="shared" si="52"/>
        <v/>
      </c>
      <c r="BV37" s="131" t="str">
        <f t="shared" si="53"/>
        <v/>
      </c>
      <c r="BW37" s="131" t="str">
        <f t="shared" si="54"/>
        <v>Щеглюк Елизавета,</v>
      </c>
      <c r="BX37" s="131" t="str">
        <f t="shared" si="55"/>
        <v>Щеглюк Елизавета,</v>
      </c>
      <c r="BY37" s="131" t="str">
        <f t="shared" si="56"/>
        <v>Щеглюк Елизавета,</v>
      </c>
      <c r="BZ37" s="131" t="str">
        <f t="shared" si="57"/>
        <v/>
      </c>
      <c r="CA37" s="131" t="str">
        <f t="shared" si="58"/>
        <v/>
      </c>
      <c r="CB37" s="131" t="str">
        <f t="shared" si="59"/>
        <v/>
      </c>
      <c r="CC37" s="132" t="str">
        <f t="shared" si="60"/>
        <v/>
      </c>
      <c r="CD37" s="132" t="str">
        <f t="shared" si="61"/>
        <v>Щеглюк Елизавета,</v>
      </c>
      <c r="CE37" s="132" t="str">
        <f t="shared" si="62"/>
        <v/>
      </c>
      <c r="CF37" s="131" t="str">
        <f t="shared" si="63"/>
        <v>Щеглюк Елизавета,</v>
      </c>
      <c r="CG37" s="131" t="str">
        <f t="shared" si="64"/>
        <v>Щеглюк Елизавета,</v>
      </c>
      <c r="CH37" s="131" t="str">
        <f t="shared" si="65"/>
        <v/>
      </c>
      <c r="CI37" s="131" t="str">
        <f t="shared" si="66"/>
        <v/>
      </c>
      <c r="CJ37" s="131" t="str">
        <f t="shared" si="67"/>
        <v>Щеглюк Елизавета,</v>
      </c>
      <c r="CK37" s="131" t="str">
        <f t="shared" si="68"/>
        <v>Щеглюк Елизавета,</v>
      </c>
      <c r="CL37" s="131" t="str">
        <f t="shared" si="69"/>
        <v>Щеглюк Елизавета,</v>
      </c>
      <c r="CM37" s="131" t="str">
        <f t="shared" si="70"/>
        <v/>
      </c>
      <c r="CN37" s="131" t="str">
        <f t="shared" si="71"/>
        <v/>
      </c>
      <c r="CO37" s="131" t="str">
        <f t="shared" si="72"/>
        <v/>
      </c>
      <c r="CP37" s="131" t="str">
        <f t="shared" si="73"/>
        <v>Щеглюк Елизавета,</v>
      </c>
      <c r="CQ37" s="131" t="str">
        <f t="shared" si="74"/>
        <v>Щеглюк Елизавета,</v>
      </c>
      <c r="CR37" s="131" t="str">
        <f t="shared" si="75"/>
        <v>Щеглюк Елизавета,</v>
      </c>
      <c r="CS37" s="132" t="str">
        <f t="shared" si="76"/>
        <v>Щеглюк Елизавета,</v>
      </c>
      <c r="CT37" s="132" t="str">
        <f t="shared" si="77"/>
        <v/>
      </c>
      <c r="CU37" s="132" t="str">
        <f t="shared" si="78"/>
        <v>Щеглюк Елизавета,</v>
      </c>
    </row>
    <row r="38" spans="1:99" ht="15.75" x14ac:dyDescent="0.25">
      <c r="A38" s="114">
        <v>32</v>
      </c>
      <c r="B38" s="112">
        <f>'список класса'!B38</f>
        <v>0</v>
      </c>
      <c r="C38" s="7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31"/>
      <c r="U38" s="11" t="str">
        <f t="shared" si="0"/>
        <v>-</v>
      </c>
      <c r="V38" s="12" t="str">
        <f t="shared" si="11"/>
        <v>-</v>
      </c>
      <c r="W38" s="128" t="str">
        <f t="shared" si="16"/>
        <v/>
      </c>
      <c r="X38" s="137" t="str">
        <f t="shared" si="12"/>
        <v/>
      </c>
      <c r="Y38" s="137" t="str">
        <f t="shared" si="1"/>
        <v/>
      </c>
      <c r="Z38" s="137" t="str">
        <f t="shared" si="2"/>
        <v/>
      </c>
      <c r="AA38" s="130" t="str">
        <f t="shared" si="13"/>
        <v/>
      </c>
      <c r="AB38" s="130" t="str">
        <f t="shared" si="3"/>
        <v/>
      </c>
      <c r="AC38" s="130" t="str">
        <f t="shared" si="4"/>
        <v/>
      </c>
      <c r="AD38" s="130" t="str">
        <f>IF(W38=4,CONCATENATE($B$7,","),"")</f>
        <v/>
      </c>
      <c r="AE38" s="130" t="str">
        <f t="shared" si="6"/>
        <v/>
      </c>
      <c r="AF38" s="130" t="str">
        <f t="shared" si="7"/>
        <v/>
      </c>
      <c r="AG38" s="130" t="str">
        <f t="shared" si="8"/>
        <v/>
      </c>
      <c r="AH38" s="131" t="str">
        <f t="shared" si="9"/>
        <v/>
      </c>
      <c r="AI38" s="131" t="str">
        <f t="shared" si="10"/>
        <v/>
      </c>
      <c r="AJ38" s="131" t="str">
        <f t="shared" si="17"/>
        <v/>
      </c>
      <c r="AK38" s="131" t="str">
        <f t="shared" si="18"/>
        <v/>
      </c>
      <c r="AL38" s="131" t="str">
        <f t="shared" si="19"/>
        <v/>
      </c>
      <c r="AM38" s="131" t="str">
        <f t="shared" si="20"/>
        <v/>
      </c>
      <c r="AN38" s="131" t="str">
        <f t="shared" si="21"/>
        <v/>
      </c>
      <c r="AO38" s="131" t="str">
        <f t="shared" si="22"/>
        <v/>
      </c>
      <c r="AP38" s="131" t="str">
        <f t="shared" si="23"/>
        <v/>
      </c>
      <c r="AQ38" s="131" t="str">
        <f t="shared" si="24"/>
        <v/>
      </c>
      <c r="AR38" s="131" t="str">
        <f t="shared" si="25"/>
        <v/>
      </c>
      <c r="AS38" s="131" t="str">
        <f t="shared" si="26"/>
        <v/>
      </c>
      <c r="AT38" s="131" t="str">
        <f t="shared" si="27"/>
        <v/>
      </c>
      <c r="AU38" s="131" t="str">
        <f t="shared" si="28"/>
        <v/>
      </c>
      <c r="AV38" s="131" t="str">
        <f t="shared" si="29"/>
        <v/>
      </c>
      <c r="AW38" s="131" t="str">
        <f t="shared" si="30"/>
        <v/>
      </c>
      <c r="AX38" s="131" t="str">
        <f t="shared" si="31"/>
        <v/>
      </c>
      <c r="AY38" s="131" t="str">
        <f t="shared" si="32"/>
        <v/>
      </c>
      <c r="AZ38" s="131" t="str">
        <f t="shared" si="33"/>
        <v/>
      </c>
      <c r="BA38" s="131" t="str">
        <f t="shared" si="34"/>
        <v/>
      </c>
      <c r="BB38" s="131" t="str">
        <f t="shared" si="35"/>
        <v/>
      </c>
      <c r="BC38" s="131" t="str">
        <f t="shared" si="36"/>
        <v/>
      </c>
      <c r="BD38" s="131" t="str">
        <f t="shared" si="37"/>
        <v/>
      </c>
      <c r="BE38" s="131" t="str">
        <f t="shared" si="38"/>
        <v/>
      </c>
      <c r="BF38" s="131" t="str">
        <f t="shared" si="39"/>
        <v/>
      </c>
      <c r="BG38" s="131" t="str">
        <f t="shared" si="40"/>
        <v/>
      </c>
      <c r="BH38" s="131" t="str">
        <f t="shared" si="41"/>
        <v/>
      </c>
      <c r="BI38" s="132" t="str">
        <f t="shared" si="42"/>
        <v/>
      </c>
      <c r="BJ38" s="132" t="str">
        <f t="shared" si="43"/>
        <v/>
      </c>
      <c r="BK38" s="132" t="str">
        <f t="shared" si="44"/>
        <v/>
      </c>
      <c r="BL38" s="132" t="str">
        <f t="shared" si="45"/>
        <v/>
      </c>
      <c r="BM38" s="132" t="str">
        <f t="shared" si="46"/>
        <v/>
      </c>
      <c r="BN38" s="131" t="str">
        <f t="shared" si="14"/>
        <v/>
      </c>
      <c r="BO38" s="131" t="str">
        <f t="shared" si="15"/>
        <v/>
      </c>
      <c r="BP38" s="131" t="str">
        <f t="shared" si="47"/>
        <v/>
      </c>
      <c r="BQ38" s="131" t="str">
        <f t="shared" si="48"/>
        <v/>
      </c>
      <c r="BR38" s="131" t="str">
        <f t="shared" si="49"/>
        <v/>
      </c>
      <c r="BS38" s="131" t="str">
        <f t="shared" si="50"/>
        <v/>
      </c>
      <c r="BT38" s="131" t="str">
        <f t="shared" si="51"/>
        <v/>
      </c>
      <c r="BU38" s="131" t="str">
        <f t="shared" si="52"/>
        <v/>
      </c>
      <c r="BV38" s="131" t="str">
        <f t="shared" si="53"/>
        <v/>
      </c>
      <c r="BW38" s="131" t="str">
        <f t="shared" si="54"/>
        <v/>
      </c>
      <c r="BX38" s="131" t="str">
        <f t="shared" si="55"/>
        <v/>
      </c>
      <c r="BY38" s="131" t="str">
        <f t="shared" si="56"/>
        <v/>
      </c>
      <c r="BZ38" s="131" t="str">
        <f t="shared" si="57"/>
        <v/>
      </c>
      <c r="CA38" s="131" t="str">
        <f t="shared" si="58"/>
        <v/>
      </c>
      <c r="CB38" s="131" t="str">
        <f t="shared" si="59"/>
        <v/>
      </c>
      <c r="CC38" s="132" t="str">
        <f t="shared" si="60"/>
        <v/>
      </c>
      <c r="CD38" s="132" t="str">
        <f t="shared" si="61"/>
        <v/>
      </c>
      <c r="CE38" s="132" t="str">
        <f t="shared" si="62"/>
        <v/>
      </c>
      <c r="CF38" s="131" t="str">
        <f t="shared" si="63"/>
        <v/>
      </c>
      <c r="CG38" s="131" t="str">
        <f t="shared" si="64"/>
        <v/>
      </c>
      <c r="CH38" s="131" t="str">
        <f t="shared" si="65"/>
        <v/>
      </c>
      <c r="CI38" s="131" t="str">
        <f t="shared" si="66"/>
        <v/>
      </c>
      <c r="CJ38" s="131" t="str">
        <f t="shared" si="67"/>
        <v/>
      </c>
      <c r="CK38" s="131" t="str">
        <f t="shared" si="68"/>
        <v/>
      </c>
      <c r="CL38" s="131" t="str">
        <f t="shared" si="69"/>
        <v/>
      </c>
      <c r="CM38" s="131" t="str">
        <f t="shared" si="70"/>
        <v/>
      </c>
      <c r="CN38" s="131" t="str">
        <f t="shared" si="71"/>
        <v/>
      </c>
      <c r="CO38" s="131" t="str">
        <f t="shared" si="72"/>
        <v/>
      </c>
      <c r="CP38" s="131" t="str">
        <f t="shared" si="73"/>
        <v/>
      </c>
      <c r="CQ38" s="131" t="str">
        <f t="shared" si="74"/>
        <v/>
      </c>
      <c r="CR38" s="131" t="str">
        <f t="shared" si="75"/>
        <v/>
      </c>
      <c r="CS38" s="132" t="str">
        <f t="shared" si="76"/>
        <v/>
      </c>
      <c r="CT38" s="132" t="str">
        <f t="shared" si="77"/>
        <v/>
      </c>
      <c r="CU38" s="132" t="str">
        <f t="shared" si="78"/>
        <v/>
      </c>
    </row>
    <row r="39" spans="1:99" ht="15.75" x14ac:dyDescent="0.25">
      <c r="A39" s="114">
        <v>33</v>
      </c>
      <c r="B39" s="112">
        <f>'список класса'!B39</f>
        <v>0</v>
      </c>
      <c r="C39" s="7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31"/>
      <c r="U39" s="11" t="str">
        <f t="shared" si="0"/>
        <v>-</v>
      </c>
      <c r="V39" s="12" t="str">
        <f t="shared" si="11"/>
        <v>-</v>
      </c>
      <c r="W39" s="128" t="str">
        <f t="shared" si="16"/>
        <v/>
      </c>
      <c r="X39" s="137" t="str">
        <f t="shared" si="12"/>
        <v/>
      </c>
      <c r="Y39" s="137" t="str">
        <f t="shared" si="1"/>
        <v/>
      </c>
      <c r="Z39" s="137" t="str">
        <f t="shared" si="2"/>
        <v/>
      </c>
      <c r="AA39" s="130" t="str">
        <f t="shared" si="13"/>
        <v/>
      </c>
      <c r="AB39" s="130" t="str">
        <f t="shared" si="3"/>
        <v/>
      </c>
      <c r="AC39" s="130" t="str">
        <f t="shared" si="4"/>
        <v/>
      </c>
      <c r="AD39" s="130" t="str">
        <f>IF(W39=4,CONCATENATE(B39,"."),"")</f>
        <v/>
      </c>
      <c r="AE39" s="130" t="str">
        <f>IF(W39=3,CONCATENATE(B39,"."),"")</f>
        <v/>
      </c>
      <c r="AF39" s="130" t="str">
        <f>IF(W39=2,CONCATENATE(B39,"."),"")</f>
        <v/>
      </c>
      <c r="AG39" s="130" t="str">
        <f>IF(C39="н",CONCATENATE(B39,"."),"")</f>
        <v/>
      </c>
      <c r="AH39" s="131" t="str">
        <f t="shared" si="9"/>
        <v/>
      </c>
      <c r="AI39" s="131" t="str">
        <f t="shared" si="10"/>
        <v/>
      </c>
      <c r="AJ39" s="131" t="str">
        <f t="shared" si="17"/>
        <v/>
      </c>
      <c r="AK39" s="131" t="str">
        <f t="shared" si="18"/>
        <v/>
      </c>
      <c r="AL39" s="131" t="str">
        <f t="shared" si="19"/>
        <v/>
      </c>
      <c r="AM39" s="131" t="str">
        <f t="shared" si="20"/>
        <v/>
      </c>
      <c r="AN39" s="131" t="str">
        <f t="shared" si="21"/>
        <v/>
      </c>
      <c r="AO39" s="131" t="str">
        <f t="shared" si="22"/>
        <v/>
      </c>
      <c r="AP39" s="131" t="str">
        <f t="shared" si="23"/>
        <v/>
      </c>
      <c r="AQ39" s="131" t="str">
        <f t="shared" si="24"/>
        <v/>
      </c>
      <c r="AR39" s="131" t="str">
        <f t="shared" si="25"/>
        <v/>
      </c>
      <c r="AS39" s="131" t="str">
        <f t="shared" si="26"/>
        <v/>
      </c>
      <c r="AT39" s="131" t="str">
        <f t="shared" si="27"/>
        <v/>
      </c>
      <c r="AU39" s="131" t="str">
        <f t="shared" si="28"/>
        <v/>
      </c>
      <c r="AV39" s="131" t="str">
        <f t="shared" si="29"/>
        <v/>
      </c>
      <c r="AW39" s="131" t="str">
        <f t="shared" si="30"/>
        <v/>
      </c>
      <c r="AX39" s="131" t="str">
        <f t="shared" si="31"/>
        <v/>
      </c>
      <c r="AY39" s="131" t="str">
        <f t="shared" si="32"/>
        <v/>
      </c>
      <c r="AZ39" s="131" t="str">
        <f t="shared" si="33"/>
        <v/>
      </c>
      <c r="BA39" s="131" t="str">
        <f t="shared" si="34"/>
        <v/>
      </c>
      <c r="BB39" s="131" t="str">
        <f t="shared" si="35"/>
        <v/>
      </c>
      <c r="BC39" s="131" t="str">
        <f t="shared" si="36"/>
        <v/>
      </c>
      <c r="BD39" s="131" t="str">
        <f t="shared" si="37"/>
        <v/>
      </c>
      <c r="BE39" s="131" t="str">
        <f t="shared" si="38"/>
        <v/>
      </c>
      <c r="BF39" s="131" t="str">
        <f t="shared" si="39"/>
        <v/>
      </c>
      <c r="BG39" s="131" t="str">
        <f t="shared" si="40"/>
        <v/>
      </c>
      <c r="BH39" s="131" t="str">
        <f t="shared" si="41"/>
        <v/>
      </c>
      <c r="BI39" s="132" t="str">
        <f t="shared" si="42"/>
        <v/>
      </c>
      <c r="BJ39" s="132" t="str">
        <f t="shared" si="43"/>
        <v/>
      </c>
      <c r="BK39" s="132" t="str">
        <f t="shared" si="44"/>
        <v/>
      </c>
      <c r="BL39" s="132" t="str">
        <f t="shared" si="45"/>
        <v/>
      </c>
      <c r="BM39" s="132" t="str">
        <f t="shared" si="46"/>
        <v/>
      </c>
      <c r="BN39" s="131" t="str">
        <f t="shared" si="14"/>
        <v/>
      </c>
      <c r="BO39" s="131" t="str">
        <f t="shared" si="15"/>
        <v/>
      </c>
      <c r="BP39" s="131" t="str">
        <f t="shared" si="47"/>
        <v/>
      </c>
      <c r="BQ39" s="131" t="str">
        <f t="shared" si="48"/>
        <v/>
      </c>
      <c r="BR39" s="131" t="str">
        <f t="shared" si="49"/>
        <v/>
      </c>
      <c r="BS39" s="131" t="str">
        <f t="shared" si="50"/>
        <v/>
      </c>
      <c r="BT39" s="131" t="str">
        <f t="shared" si="51"/>
        <v/>
      </c>
      <c r="BU39" s="131" t="str">
        <f t="shared" si="52"/>
        <v/>
      </c>
      <c r="BV39" s="131" t="str">
        <f t="shared" si="53"/>
        <v/>
      </c>
      <c r="BW39" s="131" t="str">
        <f t="shared" si="54"/>
        <v/>
      </c>
      <c r="BX39" s="131" t="str">
        <f t="shared" si="55"/>
        <v/>
      </c>
      <c r="BY39" s="131" t="str">
        <f t="shared" si="56"/>
        <v/>
      </c>
      <c r="BZ39" s="131" t="str">
        <f t="shared" si="57"/>
        <v/>
      </c>
      <c r="CA39" s="131" t="str">
        <f t="shared" si="58"/>
        <v/>
      </c>
      <c r="CB39" s="131" t="str">
        <f t="shared" si="59"/>
        <v/>
      </c>
      <c r="CC39" s="132" t="str">
        <f t="shared" si="60"/>
        <v/>
      </c>
      <c r="CD39" s="132" t="str">
        <f t="shared" si="61"/>
        <v/>
      </c>
      <c r="CE39" s="132" t="str">
        <f t="shared" si="62"/>
        <v/>
      </c>
      <c r="CF39" s="131" t="str">
        <f t="shared" si="63"/>
        <v/>
      </c>
      <c r="CG39" s="131" t="str">
        <f t="shared" si="64"/>
        <v/>
      </c>
      <c r="CH39" s="131" t="str">
        <f t="shared" si="65"/>
        <v/>
      </c>
      <c r="CI39" s="131" t="str">
        <f t="shared" si="66"/>
        <v/>
      </c>
      <c r="CJ39" s="131" t="str">
        <f t="shared" si="67"/>
        <v/>
      </c>
      <c r="CK39" s="131" t="str">
        <f t="shared" si="68"/>
        <v/>
      </c>
      <c r="CL39" s="131" t="str">
        <f t="shared" si="69"/>
        <v/>
      </c>
      <c r="CM39" s="131" t="str">
        <f t="shared" si="70"/>
        <v/>
      </c>
      <c r="CN39" s="131" t="str">
        <f t="shared" si="71"/>
        <v/>
      </c>
      <c r="CO39" s="131" t="str">
        <f t="shared" si="72"/>
        <v/>
      </c>
      <c r="CP39" s="131" t="str">
        <f t="shared" si="73"/>
        <v/>
      </c>
      <c r="CQ39" s="131" t="str">
        <f t="shared" si="74"/>
        <v/>
      </c>
      <c r="CR39" s="131" t="str">
        <f t="shared" si="75"/>
        <v/>
      </c>
      <c r="CS39" s="132" t="str">
        <f t="shared" si="76"/>
        <v/>
      </c>
      <c r="CT39" s="132" t="str">
        <f t="shared" si="77"/>
        <v/>
      </c>
      <c r="CU39" s="132" t="str">
        <f t="shared" si="78"/>
        <v/>
      </c>
    </row>
    <row r="40" spans="1:99" ht="27" hidden="1" customHeight="1" x14ac:dyDescent="0.25">
      <c r="A40" s="23"/>
      <c r="B40" s="6" t="s">
        <v>29</v>
      </c>
      <c r="C40" s="6"/>
      <c r="D40" s="6">
        <f>SUM(D7:D39)</f>
        <v>14</v>
      </c>
      <c r="E40" s="6">
        <f t="shared" ref="E40:S40" si="79">SUM(E7:E39)</f>
        <v>22</v>
      </c>
      <c r="F40" s="6">
        <f t="shared" si="79"/>
        <v>22</v>
      </c>
      <c r="G40" s="6">
        <f t="shared" si="79"/>
        <v>13</v>
      </c>
      <c r="H40" s="6">
        <f t="shared" si="79"/>
        <v>22</v>
      </c>
      <c r="I40" s="6">
        <f t="shared" si="79"/>
        <v>25</v>
      </c>
      <c r="J40" s="6">
        <f t="shared" si="79"/>
        <v>16</v>
      </c>
      <c r="K40" s="6">
        <f t="shared" si="79"/>
        <v>5</v>
      </c>
      <c r="L40" s="6">
        <f t="shared" si="79"/>
        <v>23</v>
      </c>
      <c r="M40" s="6">
        <f t="shared" si="79"/>
        <v>16</v>
      </c>
      <c r="N40" s="6">
        <f t="shared" si="79"/>
        <v>26</v>
      </c>
      <c r="O40" s="6">
        <f t="shared" si="79"/>
        <v>25</v>
      </c>
      <c r="P40" s="6">
        <f t="shared" si="79"/>
        <v>16</v>
      </c>
      <c r="Q40" s="6">
        <f t="shared" si="79"/>
        <v>21</v>
      </c>
      <c r="R40" s="6">
        <f t="shared" si="79"/>
        <v>5</v>
      </c>
      <c r="S40" s="6">
        <f t="shared" si="79"/>
        <v>15</v>
      </c>
      <c r="T40" s="6">
        <f>SUM(T7:T39)</f>
        <v>35</v>
      </c>
      <c r="U40" s="11"/>
      <c r="V40" s="15"/>
      <c r="W40" s="16"/>
      <c r="X40" s="138"/>
      <c r="Y40" s="138" t="str">
        <f>CONCATENATE(Y7,Y8,Y9,Y10,Y11,Y12,Y13,Y14,Y15,Y16,Y17,Y18,Y19,Y20,Y21,Y22,Y23,Y24,Y25,Y26,Y27,Y28,Y29,Y30,Y31,Y32,Y33,Y34,Y35,Y36,Y37,Y38,Y39)</f>
        <v>Березовская Валерия,Камоликова Софья,Смородникова Таисия,</v>
      </c>
      <c r="Z40" s="138" t="str">
        <f>CONCATENATE(Z7,Z8,Z9,Z10,Z11,Z12,Z13,Z14,Z15,Z16,Z17,Z18,Z19,Z20,Z21,Z22,Z23,Z24,Z25,Z26,Z27,Z28,Z29,Z30,Z31,Z32,Z33,Z34,Z35,Z36,Z37,Z38,Z39)</f>
        <v>Жванская Варвара,Старовойт Анастасия,</v>
      </c>
      <c r="AA40" s="138" t="str">
        <f>CONCATENATE(AA7,AA8,AA9,AA10,AA11,AA12,AA13,AA14,AA15,AA16,AA17,AA18,AA19,AA20,AA21,AA22,AA23,AA24,AA25,AA26,AA27,AA28,AA29,AA30,AA31,AA32,AA33,AA34,AA35,AA36,AA37,AA38,AA39)</f>
        <v/>
      </c>
      <c r="AB40" s="138" t="str">
        <f>CONCATENATE(AB7,AB8,AB9,AB10,AB11,AB12,AB13,AB14,AB15,AB16,AB17,AB18,AB19,AB20,AB21,AB22,AB23,AB24,AB25,AB26,AB27,AB28,AB29,AB30,AB31,AB32,AB33,AB34,AB35,AB36,AB37,AB38,AB39)</f>
        <v>Барабанов Михаил,Бородин Даниил,Рак Дарья,</v>
      </c>
      <c r="AC40" s="130" t="str">
        <f>CONCATENATE(AC7,AC8,AC9,AC10,AC11,AC12,AC13,AC14,AC15,AC16,AC17,AC18,AC19,AC20,AC21,AC22,AC23,AC24,AC25,AC26,AC27,AC28,AC29,AC30,AC31,AC32,AC33,AC34,AC35,AC36,AC37,AC38,AC39)</f>
        <v>Березовская Валерия,Камоликова Софья,Смородникова Таисия,Ханоян Анна,</v>
      </c>
      <c r="AD40" s="130" t="str">
        <f t="shared" ref="AD40:AF40" si="80">CONCATENATE(AD7,AD8,AD9,AD10,AD11,AD12,AD13,AD14,AD15,AD16,AD17,AD18,AD19,AD20,AD21,AD22,AD23,AD24,AD25,AD26,AD27,AD28,AD29,AD30,AD31,AD32,AD33,AD34,AD35,AD36,AD37,AD38,AD39)</f>
        <v>Булгакова Ульяна,Бычев Иван,Исаева Полина,Ким Эдвард,Колодезная Полина,Крылова Эльвира,Левчук Дарья,Малышев Никита,Москвин Евгений,Немченко Николай,Попова Лидия,Травкин Максим,Тупикин Максим,Щеглюк Елизавета,</v>
      </c>
      <c r="AE40" s="130" t="str">
        <f t="shared" si="80"/>
        <v>Агабалян Гарик,Евдокимова Софья,Сурчалов Данил,</v>
      </c>
      <c r="AF40" s="130" t="str">
        <f t="shared" si="80"/>
        <v>Жванская Варвара,Киященко Олеся,Кононенко Анастасия,Старовойт Анастасия,Строев Никита,Фараджзаде Раван,Ченцов Даниил,</v>
      </c>
      <c r="AG40" s="130" t="str">
        <f t="shared" ref="AG40" si="81">CONCATENATE(AG7,AG8,AG9,AG10,AG11,AG12,AG13,AG14,AG15,AG16,AG17,AG18,AG19,AG20,AG21,AG22,AG23,AG24,AG25,AG26,AG27,AG28,AG29,AG30,AG31,AG32,AG33,AG34,AG35,AG36,AG37,AG38,AG39)</f>
        <v>Барабанов Михаил,Бородин Даниил,Рак Дарья,</v>
      </c>
      <c r="AH40" s="130" t="str">
        <f t="shared" ref="AH40:AI40" si="82">CONCATENATE(AH7,AH8,AH9,AH10,AH11,AH12,AH13,AH14,AH15,AH16,AH17,AH18,AH19,AH20,AH21,AH22,AH23,AH24,AH25,AH26,AH27,AH28,AH29,AH30,AH31,AH32,AH33,AH34,AH35,AH36,AH37,AH38,AH39)</f>
        <v>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</v>
      </c>
      <c r="AI40" s="130" t="str">
        <f t="shared" si="82"/>
        <v>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чисел»;умение владеть понятием  «делимость  чисел»;</v>
      </c>
      <c r="AJ40" s="130" t="str">
        <f t="shared" ref="AJ40" si="83">CONCATENATE(AJ7,AJ8,AJ9,AJ10,AJ11,AJ12,AJ13,AJ14,AJ15,AJ16,AJ17,AJ18,AJ19,AJ20,AJ21,AJ22,AJ23,AJ24,AJ25,AJ26,AJ27,AJ28,AJ29,AJ30,AJ31,AJ32,AJ33,AJ34,AJ35,AJ36,AJ37,AJ38,AJ39)</f>
        <v>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</v>
      </c>
      <c r="AK40" s="130" t="str">
        <f t="shared" ref="AK40:AL40" si="84">CONCATENATE(AK7,AK8,AK9,AK10,AK11,AK12,AK13,AK14,AK15,AK16,AK17,AK18,AK19,AK20,AK21,AK22,AK23,AK24,AK25,AK26,AK27,AK28,AK29,AK30,AK31,AK32,AK33,AK34,AK35,AK36,AK37,AK38,AK39)</f>
        <v>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дробь»;умение владеть понятием   «обыкновенная дробь»;</v>
      </c>
      <c r="AL40" s="130" t="str">
        <f t="shared" si="84"/>
        <v>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</v>
      </c>
      <c r="AM40" s="130" t="str">
        <f t="shared" ref="AM40" si="85">CONCATENATE(AM7,AM8,AM9,AM10,AM11,AM12,AM13,AM14,AM15,AM16,AM17,AM18,AM19,AM20,AM21,AM22,AM23,AM24,AM25,AM26,AM27,AM28,AM29,AM30,AM31,AM32,AM33,AM34,AM35,AM36,AM37,AM38,AM39)</f>
        <v>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дробь»;умение владеть понятием «десятичная дробь»;</v>
      </c>
      <c r="AN40" s="130" t="str">
        <f t="shared" ref="AN40" si="86">CONCATENATE(AN7,AN8,AN9,AN10,AN11,AN12,AN13,AN14,AN15,AN16,AN17,AN18,AN19,AN20,AN21,AN22,AN23,AN24,AN25,AN26,AN27,AN28,AN29,AN30,AN31,AN32,AN33,AN34,AN35,AN36,AN37,AN38,AN39)</f>
        <v>умение  находить  часть  числа  и  число  по  его части;умение  находить  часть  числа  и  число  по  его части;умение  находить  часть  числа  и  число  по  его части;умение  находить  часть  числа  и  число  по  его части;умение  находить  часть  числа  и  число  по  его части;умение  находить  часть  числа  и  число  по  его части;умение  находить  часть  числа  и  число  по  его части;умение  находить  часть  числа  и  число  по  его части;умение  находить  часть  числа  и  число  по  его части;умение  находить  часть  числа  и  число  по  его части;умение  находить  часть  числа  и  число  по  его части;умение  находить  часть  числа  и  число  по  его части;умение  находить  часть  числа  и  число  по  его части;</v>
      </c>
      <c r="AO40" s="130" t="str">
        <f>CONCATENATE(AO7,AO8,AO9,AO10,AO11,AO12,AO13,AO14,AO15,AO16,AO17,AO18,AO19,AO20,AO21,AO22,AO23,AO24,AO25,AO26,AO27,AO28,AO29,AO30,AO31,AO32,AO33,AO34,AO35,AO36,AO37,AO38,AO39)</f>
        <v/>
      </c>
      <c r="AP40" s="130" t="str">
        <f t="shared" ref="AP40" si="87">CONCATENATE(AP7,AP8,AP9,AP10,AP11,AP12,AP13,AP14,AP15,AP16,AP17,AP18,AP19,AP20,AP21,AP22,AP23,AP24,AP25,AP26,AP27,AP28,AP29,AP30,AP31,AP32,AP33,AP34,AP35,AP36,AP37,AP38,AP39)</f>
        <v>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</v>
      </c>
      <c r="AQ40" s="130" t="str">
        <f t="shared" ref="AQ40" si="88">CONCATENATE(AQ7,AQ8,AQ9,AQ10,AQ11,AQ12,AQ13,AQ14,AQ15,AQ16,AQ17,AQ18,AQ19,AQ20,AQ21,AQ22,AQ23,AQ24,AQ25,AQ26,AQ27,AQ28,AQ29,AQ30,AQ31,AQ32,AQ33,AQ34,AQ35,AQ36,AQ37,AQ38,AQ39)</f>
        <v>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действия;умение  находить  неизвестный  компонент арифметического действия;</v>
      </c>
      <c r="AR40" s="130" t="str">
        <f t="shared" ref="AR40" si="89">CONCATENATE(AR7,AR8,AR9,AR10,AR11,AR12,AR13,AR14,AR15,AR16,AR17,AR18,AR19,AR20,AR21,AR22,AR23,AR24,AR25,AR26,AR27,AR28,AR29,AR30,AR31,AR32,AR33,AR34,AR35,AR36,AR37,AR38,AR39)</f>
        <v>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</v>
      </c>
      <c r="AS40" s="130" t="str">
        <f t="shared" ref="AS40" si="90">CONCATENATE(AS7,AS8,AS9,AS10,AS11,AS12,AS13,AS14,AS15,AS16,AS17,AS18,AS19,AS20,AS21,AS22,AS23,AS24,AS25,AS26,AS27,AS28,AS29,AS30,AS31,AS32,AS33,AS34,AS35,AS36,AS37,AS38,AS39)</f>
        <v>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работу;умения  решать  текстовые  задачи  на 
движение, работу;</v>
      </c>
      <c r="AT40" s="130" t="str">
        <f t="shared" ref="AT40" si="91">CONCATENATE(AT7,AT8,AT9,AT10,AT11,AT12,AT13,AT14,AT15,AT16,AT17,AT18,AT19,AT20,AT21,AT22,AT23,AT24,AT25,AT26,AT27,AT28,AT29,AT30,AT31,AT32,AT33,AT34,AT35,AT36,AT37,AT38,AT39)</f>
        <v>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</v>
      </c>
      <c r="AU40" s="130" t="str">
        <f t="shared" ref="AU40" si="92">CONCATENATE(AU7,AU8,AU9,AU10,AU11,AU12,AU13,AU14,AU15,AU16,AU17,AU18,AU19,AU20,AU21,AU22,AU23,AU24,AU25,AU26,AU27,AU28,AU29,AU30,AU31,AU32,AU33,AU34,AU35,AU36,AU37,AU38,AU39)</f>
        <v>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содержания;умения  решать  текстовые  задачи практического содержания;</v>
      </c>
      <c r="AV40" s="130" t="str">
        <f>CONCATENATE(AV7,AV8,AV9,AV10,AV11,AV12,AV13,AV14,AV15,AV16,AV17,AV18,AV19,AV20,AV21,AV22,AV23,AV24,AV25,AV26,AV27,AV28,AV29,AV30,AV31,AV32,AV33,AV34,AV35,AV36,AV37,AV38,AV39)</f>
        <v>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</v>
      </c>
      <c r="AW40" s="130" t="str">
        <f t="shared" ref="AW40" si="93">CONCATENATE(AW7,AW8,AW9,AW10,AW11,AW12,AW13,AW14,AW15,AW16,AW17,AW18,AW19,AW20,AW21,AW22,AW23,AW24,AW25,AW26,AW27,AW28,AW29,AW30,AW31,AW32,AW33,AW34,AW35,AW36,AW37,AW38,AW39)</f>
        <v>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;умения  решать  текстовые  задачи  на проценты ;</v>
      </c>
      <c r="AX40" s="130" t="str">
        <f t="shared" ref="AX40" si="94">CONCATENATE(AX7,AX8,AX9,AX10,AX11,AX12,AX13,AX14,AX15,AX16,AX17,AX18,AX19,AX20,AX21,AX22,AX23,AX24,AX25,AX26,AX27,AX28,AX29,AX30,AX31,AX32,AX33,AX34,AX35,AX36,AX37,AX38,AX39)</f>
        <v>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</v>
      </c>
      <c r="AY40" s="130" t="str">
        <f t="shared" ref="AY40" si="95">CONCATENATE(AY7,AY8,AY9,AY10,AY11,AY12,AY13,AY14,AY15,AY16,AY17,AY18,AY19,AY20,AY21,AY22,AY23,AY24,AY25,AY26,AY27,AY28,AY29,AY30,AY31,AY32,AY33,AY34,AY35,AY36,AY37,AY38,AY39)</f>
        <v>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скобки;умение  находить  значение  арифметического выражения с натуральными числами, содержащего скобки;</v>
      </c>
      <c r="AZ40" s="130" t="str">
        <f t="shared" ref="AZ40" si="96">CONCATENATE(AZ7,AZ8,AZ9,AZ10,AZ11,AZ12,AZ13,AZ14,AZ15,AZ16,AZ17,AZ18,AZ19,AZ20,AZ21,AZ22,AZ23,AZ24,AZ25,AZ26,AZ27,AZ28,AZ29,AZ30,AZ31,AZ32,AZ33,AZ34,AZ35,AZ36,AZ37,AZ38,AZ39)</f>
        <v>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</v>
      </c>
      <c r="BA40" s="130" t="str">
        <f t="shared" ref="BA40" si="97">CONCATENATE(BA7,BA8,BA9,BA10,BA11,BA12,BA13,BA14,BA15,BA16,BA17,BA18,BA19,BA20,BA21,BA22,BA23,BA24,BA25,BA26,BA27,BA28,BA29,BA30,BA31,BA32,BA33,BA34,BA35,BA36,BA37,BA38,BA39)</f>
        <v>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характера;умение применять полученные знания для решения задач практического характера;</v>
      </c>
      <c r="BB40" s="130" t="str">
        <f t="shared" ref="BB40" si="98">CONCATENATE(BB7,BB8,BB9,BB10,BB11,BB12,BB13,BB14,BB15,BB16,BB17,BB18,BB19,BB20,BB21,BB22,BB23,BB24,BB25,BB26,BB27,BB28,BB29,BB30,BB31,BB32,BB33,BB34,BB35,BB36,BB37,BB38,BB39)</f>
        <v>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</v>
      </c>
      <c r="BC40" s="130" t="str">
        <f t="shared" ref="BC40" si="99">CONCATENATE(BC7,BC8,BC9,BC10,BC11,BC12,BC13,BC14,BC15,BC16,BC17,BC18,BC19,BC20,BC21,BC22,BC23,BC24,BC25,BC26,BC27,BC28,BC29,BC30,BC31,BC32,BC33,BC34,BC35,BC36,BC37,BC38,BC39)</f>
        <v>умение  извлекать  информацию,представленную в таблицах, на диаграммах ;умение  извлекать  информацию,представленную в таблицах, на диаграммах ;</v>
      </c>
      <c r="BD40" s="130" t="str">
        <f t="shared" ref="BD40" si="100">CONCATENATE(BD7,BD8,BD9,BD10,BD11,BD12,BD13,BD14,BD15,BD16,BD17,BD18,BD19,BD20,BD21,BD22,BD23,BD24,BD25,BD26,BD27,BD28,BD29,BD30,BD31,BD32,BD33,BD34,BD35,BD36,BD37,BD38,BD39)</f>
        <v>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</v>
      </c>
      <c r="BE40" s="130" t="str">
        <f t="shared" ref="BE40" si="101">CONCATENATE(BE7,BE8,BE9,BE10,BE11,BE12,BE13,BE14,BE15,BE16,BE17,BE18,BE19,BE20,BE21,BE22,BE23,BE24,BE25,BE26,BE27,BE28,BE29,BE30,BE31,BE32,BE33,BE34,BE35,BE36,BE37,BE38,BE39)</f>
        <v>умение  извлекать  информацию,представленную в таблицах, на диаграммах ;умение  извлекать  информацию,представленную в таблицах, на диаграммах ;умение  извлекать  информацию,представленную в таблицах, на диаграммах ;</v>
      </c>
      <c r="BF40" s="130" t="str">
        <f t="shared" ref="BF40" si="102">CONCATENATE(BF7,BF8,BF9,BF10,BF11,BF12,BF13,BF14,BF15,BF16,BF17,BF18,BF19,BF20,BF21,BF22,BF23,BF24,BF25,BF26,BF27,BF28,BF29,BF30,BF31,BF32,BF33,BF34,BF35,BF36,BF37,BF38,BF39)</f>
        <v>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</v>
      </c>
      <c r="BG40" s="130" t="str">
        <f>CONCATENATE(BG7,BG8,BG9,BG10,BG11,BG12,BG13,BG14,BG15,BG16,BG17,BG18,BG19,BG20,BG21,BG22,BG23,BG24,BG25,BG26,BG27,BG28,BG29,BG30,BG31,BG32,BG33,BG34,BG35,BG36,BG37,BG38,BG39)</f>
        <v>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задач;умение  применять  геометрические представления при решении практических задач;</v>
      </c>
      <c r="BH40" s="130" t="str">
        <f t="shared" ref="BH40:BM40" si="103">CONCATENATE(BH7,BH8,BH9,BH10,BH11,BH12,BH13,BH14,BH15,BH16,BH17,BH18,BH19,BH20,BH21,BH22,BH23,BH24,BH25,BH26,BH27,BH28,BH29,BH30,BH31,BH32,BH33,BH34,BH35,BH36,BH37,BH38,BH39)</f>
        <v>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</v>
      </c>
      <c r="BI40" s="130" t="str">
        <f t="shared" si="103"/>
        <v>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построений;умение  применять навыки геометрических построений;</v>
      </c>
      <c r="BJ40" s="130" t="str">
        <f t="shared" si="103"/>
        <v>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</v>
      </c>
      <c r="BK40" s="130" t="str">
        <f t="shared" si="103"/>
        <v>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представлений;развитие пространственных представлений;</v>
      </c>
      <c r="BL40" s="130" t="str">
        <f t="shared" si="103"/>
        <v>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</v>
      </c>
      <c r="BM40" s="130" t="str">
        <f t="shared" si="103"/>
        <v>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;Умение  проводить  логические  обоснования,  доказательства  математических утверждений ;</v>
      </c>
      <c r="BN40" s="130" t="str">
        <f t="shared" ref="BN40" si="104">CONCATENATE(BN7,BN8,BN9,BN10,BN11,BN12,BN13,BN14,BN15,BN16,BN17,BN18,BN19,BN20,BN21,BN22,BN23,BN24,BN25,BN26,BN27,BN28,BN29,BN30,BN31,BN32,BN33,BN34,BN35,BN36,BN37,BN38,BN39)</f>
        <v>умение владеть понятием   «обыкновенная дробь»;умение  находить  неизвестный  компонент арифметического действия;умение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действия;умения  решать  текстовые  задачи практического содержания;умение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построений;умение владеть понятием «десятичная дробь»;умение  находить  неизвестный  компонент арифметического действия;умения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навыки геометрических построений;Умение  проводить  логические  обоснования,  доказательства  математических утверждений ;умение  извлекать  информацию,представленную в таблицах, на диаграммах ;умение  извлекать  информацию,представленную в таблицах, на диаграммах 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проценты 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построений;Умение  проводить  логические  обоснования,  доказательства  математических утверждений 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практического содержания;умение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;умение владеть понятием «десятичная дробь»;умение  находить  неизвестный  компонент арифметического действия;умение  извлекать  информацию,представленную в таблицах, на диаграммах ;умение владеть понятием  «делимость  чисел»;умение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владеть понятием  «делимость  чисел»;умение владеть понятием   «обыкновенная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практического содержания;умение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навыки геометрических построений;умение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извлекать  информацию,представленную в таблицах, на диаграммах ;умение  применять навыки геометрических построений;умение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действия;умение  извлекать  информацию,представленную в таблицах, на диаграммах ;умение  применять навыки геометрических построений;умение владеть понятием   «обыкновенная дробь»;умение владеть понятием «десятичная дробь»;умения  решать  текстовые  задачи практического содержания;умение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навыки геометрических построений;умение владеть понятием   «обыкновенная дробь»;умение владеть понятием «десятичная дробь»;умение  находить  часть  числа  и  число  по  его части;умения  решать  текстовые  задачи  на проценты 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построений;умение владеть понятием   «обыкновенная дробь»;умение  извлекать  информацию,представленную в таблицах, на диаграммах ;умение  извлекать  информацию,представленную в таблицах, на диаграммах 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часть  числа  и  число  по  его части;умение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построений;умение владеть понятием  «делимость  чисел»;умение владеть понятием «десятичная дробь»;умение  извлекать  информацию,представленную в таблицах, на диаграммах ;умение  извлекать  информацию,представленную в таблицах, на диаграммах ;умение владеть понятием  «делимость  чисел»;умение владеть понятием   «обыкновенная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BO40" s="130" t="str">
        <f t="shared" ref="BO40" si="105">CONCATENATE(BO7,BO8,BO9,BO10,BO11,BO12,BO13,BO14,BO15,BO16,BO17,BO18,BO19,BO20,BO21,BO22,BO23,BO24,BO25,BO26,BO27,BO28,BO29,BO30,BO31,BO32,BO33,BO34,BO35,BO36,BO37,BO38,BO39)</f>
        <v>умение владеть понятием  «делимость  чисел»;умение владеть понятием «десятичная дробь»;умения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применять полученные знания для решения задач практического характера;развитие пространственных представлений;Умение  проводить  логические  обоснования,  доказательства  математических утверждений ;умения  решать  текстовые  задачи  на проценты ;умение  находить  значение  арифметического выражения с натуральными числами, содержащего скобки;развитие пространственных представлений;умения  решать  текстовые  задачи  на 
движение, работу;умения  решать  текстовые  задачи  на проценты ;умение владеть понятием  «делимость  чисел»;умение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;развитие пространственных представлений;умение владеть понятием  «делимость  чисел»;умение владеть понятием   «обыкновенная дробь»;умения  решать  текстовые  задачи  на 
движение, работу;умения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задач;развитие пространственных представлений;умение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;умение владеть понятием  «делимость  чисел»;умения  решать  текстовые  задачи  на 
движение, работу;умения  решать  текстовые  задачи практического содержания;Умение  проводить  логические  обоснования,  доказательства  математических утверждений ;умения  решать  текстовые  задачи  на проценты ;развитие пространственных представлений;умения  решать  текстовые  задачи  на проценты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;умение владеть понятием  «делимость  чисел»;умение владеть понятием   «обыкновенная дробь»;умения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;умение владеть понятием   «обыкновенная дробь»;умения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характера;развитие пространственных представлений;умение владеть понятием  «делимость  чисел»;умения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;умение владеть понятием  «делимость  чисел»;умения  решать  текстовые  задачи  на проценты ;умение применять полученные знания для решения задач практического характера;Умение  проводить  логические  обоснования,  доказательства  математических утверждений ;умение владеть понятием «десятичная дробь»;умения  решать  текстовые  задачи  на проценты ;умение применять полученные знания для решения задач практического характера;развитие пространственных представлений;Умение  проводить  логические  обоснования,  доказательства  математических утверждений ;умения  решать  текстовые  задачи  на проценты 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проводить  логические  обоснования,  доказательства  математических утверждений ;умения  решать  текстовые  задачи  на 
движение, работу;умения  решать  текстовые  задачи  на проценты 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задач;развитие пространственных представлений;Умение  проводить  логические  обоснования,  доказательства  математических утверждений 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;развитие пространственных представлений;умение владеть понятием  «делимость  чисел»;умения  решать  текстовые  задачи практического содержания;Умение  проводить  логические  обоснования,  доказательства  математических утверждений ;умение владеть понятием  «делимость  чисел»;умение владеть понятием   «обыкновенная дробь»;умение владеть понятием «десятичная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задач;развитие пространственных представлений;Умение  проводить  логические  обоснования,  доказательства  математических утверждений ;умение владеть понятием  «делимость  чисел»;умения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задач;развитие пространственных представлений;Умение  проводить  логические  обоснования,  доказательства  математических утверждений ;умение владеть понятием  «делимость  чисел»;умение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 на проценты 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задач;развитие пространственных представлений;Умение  проводить  логические  обоснования,  доказательства  математических утверждений ;умение владеть понятием  «делимость  чисел»;умение  находить  неизвестный  компонент арифметического действия;умения  решать  текстовые  задачи практического содержания;развитие пространственных представлений;Умение  проводить  логические  обоснования,  доказательства  математических утверждений ;умения  решать  текстовые  задачи  на 
движение, работу;умение применять полученные знания для решения задач практического характера;развитие пространственных представлений;Умение  проводить  логические  обоснования,  доказательства  математических утверждений ;умение владеть понятием  «делимость  чисел»;умение владеть понятием «десятичная дробь»;умение  находить  неизвестный  компонент арифметического действия;умения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;умения  решать  текстовые  задачи  на проценты ;умение применять полученные знания для решения задач практического характера;развитие пространственных представлений;умение владеть понятием   «обыкновенная дробь»;умение  находить  неизвестный  компонент арифметического действия;умения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характера;умение  применять  геометрические представления при решении практических задач;умение  применять навыки геометрических построений;развитие пространственных представлений;Умение  проводить  логические  обоснования,  доказательства  математических утверждений ;умение владеть понятием «десятичная дробь»;умения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характера;развитие пространственных представлений;</v>
      </c>
      <c r="BP40" s="130" t="str">
        <f t="shared" ref="BP40" si="106">CONCATENATE(BP7,BP8,BP9,BP10,BP11,BP12,BP13,BP14,BP15,BP16,BP17,BP18,BP19,BP20,BP21,BP22,BP23,BP24,BP25,BP26,BP27,BP28,BP29,BP30,BP31,BP32,BP33,BP34,BP35,BP36,BP37,BP38,BP39)</f>
        <v>Агабалян Гарик,Бычев Иван,Евдокимова Софья,Жванская Варвара,Исаева Полина,Киященко Олеся,Кононенко Анастасия,Крылова Эльвира,Смородникова Таисия,Старовойт Анастасия,Строев Никита,Сурчалов Данил,Травкин Максим,Фараджзаде Раван,</v>
      </c>
      <c r="BQ40" s="130" t="str">
        <f>CONCATENATE(BQ7,BQ8,BQ9,BQ10,BQ11,BQ12,BQ13,BQ14,BQ15,BQ16,BQ17,BQ18,BQ19,BQ20,BQ21,BQ22,BQ23,BQ24,BQ25,BQ26,BQ27,BQ28,BQ29,BQ30,BQ31,BQ32,BQ33,BQ34,BQ35,BQ36,BQ37,BQ38,BQ39)</f>
        <v>Евдокимова Софья,Жванская Варвара,Киященко Олеся,Колодезная Полина,Старовойт Анастасия,Ченцов Даниил,</v>
      </c>
      <c r="BR40" s="130" t="str">
        <f>CONCATENATE(BR7,BR8,BR9,BR10,BR11,BR12,BR13,BR14,BR15,BR16,BR17,BR18,BR19,BR20,BR21,BR22,BR23,BR24,BR25,BR26,BR27,BR28,BR29,BR30,BR31,BR32,BR33,BR34,BR35,BR36,BR37,BR38,BR39)</f>
        <v>Агабалян Гарик,Жванская Варвара,Левчук Дарья,Старовойт Анастасия,Фараджзаде Раван,Щеглюк Елизавета,</v>
      </c>
      <c r="BS40" s="130" t="str">
        <f t="shared" ref="BS40" si="107">CONCATENATE(BS7,BS8,BS9,BS10,BS11,BS12,BS13,BS14,BS15,BS16,BS17,BS18,BS19,BS20,BS21,BS22,BS23,BS24,BS25,BS26,BS27,BS28,BS29,BS30,BS31,BS32,BS33,BS34,BS35,BS36,BS37,BS38,BS39)</f>
        <v>Агабалян Гарик,Булгакова Ульяна,Бычев Иван,Евдокимова Софья,Жванская Варвара,Киященко Олеся,Кононенко Анастасия,Левчук Дарья,Попова Лидия,Старовойт Анастасия,Строев Никита,Сурчалов Данил,Фараджзаде Раван,Ченцов Даниил,Щеглюк Елизавета,</v>
      </c>
      <c r="BT40" s="130" t="str">
        <f t="shared" ref="BT40" si="108">CONCATENATE(BT7,BT8,BT9,BT10,BT11,BT12,BT13,BT14,BT15,BT16,BT17,BT18,BT19,BT20,BT21,BT22,BT23,BT24,BT25,BT26,BT27,BT28,BT29,BT30,BT31,BT32,BT33,BT34,BT35,BT36,BT37,BT38,BT39)</f>
        <v>Жванская Варвара,Старовойт Анастасия,Сурчалов Данил,Травкин Максим,Фараджзаде Раван,Ченцов Даниил,</v>
      </c>
      <c r="BU40" s="130" t="str">
        <f t="shared" ref="BU40" si="109">CONCATENATE(BU7,BU8,BU9,BU10,BU11,BU12,BU13,BU14,BU15,BU16,BU17,BU18,BU19,BU20,BU21,BU22,BU23,BU24,BU25,BU26,BU27,BU28,BU29,BU30,BU31,BU32,BU33,BU34,BU35,BU36,BU37,BU38,BU39)</f>
        <v>Агабалян Гарик,Булгакова Ульяна,Евдокимова Софья,Жванская Варвара,Исаева Полина,Киященко Олеся,Кононенко Анастасия,Москвин Евгений,Немченко Николай,Старовойт Анастасия,Строев Никита,Сурчалов Данил,Тупикин Максим,Ченцов Даниил,</v>
      </c>
      <c r="BV40" s="130" t="str">
        <f t="shared" ref="BV40" si="110">CONCATENATE(BV7,BV8,BV9,BV10,BV11,BV12,BV13,BV14,BV15,BV16,BV17,BV18,BV19,BV20,BV21,BV22,BV23,BV24,BV25,BV26,BV27,BV28,BV29,BV30,BV31,BV32,BV33,BV34,BV35,BV36,BV37,BV38,BV39)</f>
        <v>Агабалян Гарик,Жванская Варвара,Исаева Полина,Киященко Олеся,Кононенко Анастасия,Москвин Евгений,Смородникова Таисия,Старовойт Анастасия,Строев Никита,Травкин Максим,Фараджзаде Раван,Ченцов Даниил,</v>
      </c>
      <c r="BW40" s="130" t="str">
        <f t="shared" ref="BW40" si="111">CONCATENATE(BW7,BW8,BW9,BW10,BW11,BW12,BW13,BW14,BW15,BW16,BW17,BW18,BW19,BW20,BW21,BW22,BW23,BW24,BW25,BW26,BW27,BW28,BW29,BW30,BW31,BW32,BW33,BW34,BW35,BW36,BW37,BW38,BW39)</f>
        <v>Агабалян Гарик,Березовская Валерия,Булгакова Ульяна,Евдокимова Софья,Жванская Варвара,Камоликова Софья,Ким Эдвард,Киященко Олеся,Колодезная Полина,Кононенко Анастасия,Крылова Эльвира,Левчук Дарья,Малышев Никита,Москвин Евгений,Немченко Николай,Попова Лидия,Старовойт Анастасия,Строев Никита,Сурчалов Данил,Фараджзаде Раван,Ханоян Анна,Ченцов Даниил,Щеглюк Елизавета,</v>
      </c>
      <c r="BX40" s="130" t="str">
        <f>CONCATENATE(BX7,BX8,BX9,BX10,BX11,BX12,BX13,BX14,BX15,BX16,BX17,BX18,BX19,BX20,BX21,BX22,BX23,BX24,BX25,BX26,BX27,BX28,BX29,BX30,BX31,BX32,BX33,BX34,BX35,BX36,BX37,BX38,BX39)</f>
        <v>Березовская Валерия,Бычев Иван,Евдокимова Софья,Жванская Варвара,Киященко Олеся,Колодезная Полина,Кононенко Анастасия,Попова Лидия,Старовойт Анастасия,Строев Никита,Фараджзаде Раван,Ченцов Даниил,Щеглюк Елизавета,</v>
      </c>
      <c r="BY40" s="130" t="str">
        <f t="shared" ref="BY40" si="112">CONCATENATE(BY7,BY8,BY9,BY10,BY11,BY12,BY13,BY14,BY15,BY16,BY17,BY18,BY19,BY20,BY21,BY22,BY23,BY24,BY25,BY26,BY27,BY28,BY29,BY30,BY31,BY32,BY33,BY34,BY35,BY36,BY37,BY38,BY39)</f>
        <v>Агабалян Гарик,Бычев Иван,Евдокимова Софья,Жванская Варвара,Киященко Олеся,Колодезная Полина,Кононенко Анастасия,Крылова Эльвира,Левчук Дарья,Немченко Николай,Попова Лидия,Старовойт Анастасия,Строев Никита,Сурчалов Данил,Тупикин Максим,Ханоян Анна,Ченцов Даниил,Щеглюк Елизавета,</v>
      </c>
      <c r="BZ40" s="130" t="str">
        <f t="shared" ref="BZ40" si="113">CONCATENATE(BZ7,BZ8,BZ9,BZ10,BZ11,BZ12,BZ13,BZ14,BZ15,BZ16,BZ17,BZ18,BZ19,BZ20,BZ21,BZ22,BZ23,BZ24,BZ25,BZ26,BZ27,BZ28,BZ29,BZ30,BZ31,BZ32,BZ33,BZ34,BZ35,BZ36,BZ37,BZ38,BZ39)</f>
        <v>Попова Лидия,Старовойт Анастасия,</v>
      </c>
      <c r="CA40" s="130" t="str">
        <f t="shared" ref="CA40" si="114">CONCATENATE(CA7,CA8,CA9,CA10,CA11,CA12,CA13,CA14,CA15,CA16,CA17,CA18,CA19,CA20,CA21,CA22,CA23,CA24,CA25,CA26,CA27,CA28,CA29,CA30,CA31,CA32,CA33,CA34,CA35,CA36,CA37,CA38,CA39)</f>
        <v>Бычев Иван,Киященко Олеся,Строев Никита,</v>
      </c>
      <c r="CB40" s="130" t="str">
        <f>CONCATENATE(CB7,CB8,CB9,CB10,CB11,CB12,CB13,CB14,CB15,CB16,CB17,CB18,CB19,CB20,CB21,CB22,CB23,CB24,CB25,CB26,CB27,CB28,CB29,CB30,CB31,CB32,CB33,CB34,CB35,CB36,CB37,CB38,CB39)</f>
        <v>Евдокимова Софья,Жванская Варвара,Ким Эдвард,Киященко Олеся,Кононенко Анастасия,Малышев Никита,Немченко Николай,Старовойт Анастасия,Строев Никита,Сурчалов Данил,Фараджзаде Раван,Ченцов Даниил,</v>
      </c>
      <c r="CC40" s="132" t="str">
        <f>CONCATENATE(CC7,CC8,CC9,CC10,CC11,CC12,CC13,CC14,CC15,CC16,CC17,CC18,CC19,CC20,CC21,CC22,CC23,CC24,CC25,CC26,CC27,CC28,CC29,CC30,CC31,CC32,CC33,CC34,CC35,CC36,CC37,CC38,CC39)</f>
        <v>Жванская Варвара,Ким Эдвард,Киященко Олеся,Кононенко Анастасия,Малышев Никита,Фараджзаде Раван,Ченцов Даниил,</v>
      </c>
      <c r="CD40" s="132" t="str">
        <f>CONCATENATE(CD7,CD8,CD9,CD10,CD11,CD12,CD13,CD14,CD15,CD16,CD17,CD18,CD19,CD20,CD21,CD22,CD23,CD24,CD25,CD26,CD27,CD28,CD29,CD30,CD31,CD32,CD33,CD34,CD35,CD36,CD37,CD38,CD39)</f>
        <v>Агабалян Гарик,Березовская Валерия,Бычев Иван,Евдокимова Софья,Жванская Варвара,Камоликова Софья,Ким Эдвард,Киященко Олеся,Колодезная Полина,Кононенко Анастасия,Левчук Дарья,Малышев Никита,Немченко Николай,Попова Лидия,Старовойт Анастасия,Строев Никита,Сурчалов Данил,Травкин Максим,Тупикин Максим,Фараджзаде Раван,Ханоян Анна,Ченцов Даниил,Щеглюк Елизавета,</v>
      </c>
      <c r="CE40" s="132" t="str">
        <f>CONCATENATE(CE7,CE8,CE9,CE10,CE11,CE12,CE13,CE14,CE15,CE16,CE17,CE18,CE19,CE20,CE21,CE22,CE23,CE24,CE25,CE26,CE27,CE28,CE29,CE30,CE31,CE32,CE33,CE34,CE35,CE36,CE37,CE38,CE39)</f>
        <v>Агабалян Гарик,Жванская Варвара,Исаева Полина,Ким Эдвард,Киященко Олеся,Кононенко Анастасия,Крылова Эльвира,Левчук Дарья,Малышев Никита,Москвин Евгений,Немченко Николай,Смородникова Таисия,Старовойт Анастасия,Строев Никита,Сурчалов Данил,Травкин Максим,Тупикин Максим,Фараджзаде Раван,Ченцов Даниил,</v>
      </c>
      <c r="CF40" s="130" t="str">
        <f t="shared" ref="CF40" si="115">CONCATENATE(CF7,CF8,CF9,CF10,CF11,CF12,CF13,CF14,CF15,CF16,CF17,CF18,CF19,CF20,CF21,CF22,CF23,CF24,CF25,CF26,CF27,CF28,CF29,CF30,CF31,CF32,CF33,CF34,CF35,CF36,CF37,CF38,CF39)</f>
        <v>Березовская Валерия,Булгакова Ульяна,Камоликова Софья,Ким Эдвард,Колодезная Полина,Левчук Дарья,Малышев Никита,Москвин Евгений,Немченко Николай,Попова Лидия,Тупикин Максим,Ханоян Анна,Ченцов Даниил,Щеглюк Елизавета,</v>
      </c>
      <c r="CG40" s="130" t="str">
        <f t="shared" ref="CG40:CU40" si="116">CONCATENATE(CG7,CG8,CG9,CG10,CG11,CG12,CG13,CG14,CG15,CG16,CG17,CG18,CG19,CG20,CG21,CG22,CG23,CG24,CG25,CG26,CG27,CG28,CG29,CG30,CG31,CG32,CG33,CG34,CG35,CG36,CG37,CG38,CG39)</f>
        <v>Агабалян Гарик,Березовская Валерия,Булгакова Ульяна,Бычев Иван,Исаева Полина,Камоликова Софья,Ким Эдвард,Кононенко Анастасия,Крылова Эльвира,Левчук Дарья,Малышев Никита,Москвин Евгений,Немченко Николай,Попова Лидия,Смородникова Таисия,Строев Никита,Сурчалов Данил,Травкин Максим,Тупикин Максим,Фараджзаде Раван,Ханоян Анна,Щеглюк Елизавета,</v>
      </c>
      <c r="CH40" s="130" t="str">
        <f t="shared" si="116"/>
        <v>Березовская Валерия,Булгакова Ульяна,Бычев Иван,Евдокимова Софья,Исаева Полина,Камоликова Софья,Ким Эдвард,Киященко Олеся,Колодезная Полина,Кононенко Анастасия,Крылова Эльвира,Малышев Никита,Москвин Евгений,Немченко Николай,Попова Лидия,Смородникова Таисия,Строев Никита,Сурчалов Данил,Травкин Максим,Тупикин Максим,Ханоян Анна,Ченцов Даниил,</v>
      </c>
      <c r="CI40" s="130" t="str">
        <f t="shared" si="116"/>
        <v>Березовская Валерия,Исаева Полина,Камоликова Софья,Ким Эдвард,Колодезная Полина,Крылова Эльвира,Малышев Никита,Москвин Евгений,Немченко Николай,Смородникова Таисия,Травкин Максим,Тупикин Максим,Ханоян Анна,</v>
      </c>
      <c r="CJ40" s="130" t="str">
        <f t="shared" si="116"/>
        <v>Агабалян Гарик,Березовская Валерия,Булгакова Ульяна,Бычев Иван,Евдокимова Софья,Исаева Полина,Камоликова Софья,Ким Эдвард,Киященко Олеся,Колодезная Полина,Кононенко Анастасия,Крылова Эльвира,Левчук Дарья,Малышев Никита,Москвин Евгений,Немченко Николай,Попова Лидия,Смородникова Таисия,Строев Никита,Тупикин Максим,Ханоян Анна,Щеглюк Елизавета,</v>
      </c>
      <c r="CK40" s="130" t="str">
        <f t="shared" si="116"/>
        <v>Березовская Валерия,Бычев Иван,Камоликова Софья,Колодезная Полина,Крылова Эльвира,Левчук Дарья,Малышев Никита,Попова Лидия,Смородникова Таисия,Ханоян Анна,Щеглюк Елизавета,</v>
      </c>
      <c r="CL40" s="130" t="str">
        <f t="shared" si="116"/>
        <v>Березовская Валерия,Булгакова Ульяна,Бычев Иван,Евдокимова Софья,Камоликова Софья,Ким Эдвард,Колодезная Полина,Крылова Эльвира,Левчук Дарья,Малышев Никита,Немченко Николай,Попова Лидия,Сурчалов Данил,Тупикин Максим,Ханоян Анна,Щеглюк Елизавета,</v>
      </c>
      <c r="CM40" s="130" t="str">
        <f t="shared" si="116"/>
        <v>Бычев Иван,Исаева Полина,Смородникова Таисия,Травкин Максим,Тупикин Максим,</v>
      </c>
      <c r="CN40" s="130" t="str">
        <f t="shared" si="116"/>
        <v>Агабалян Гарик,Ким Эдвард,Москвин Евгений,Немченко Николай,Смородникова Таисия,Сурчалов Данил,Травкин Максим,Тупикин Максим,</v>
      </c>
      <c r="CO40" s="130" t="str">
        <f t="shared" si="116"/>
        <v>Березовская Валерия,Булгакова Ульяна,Исаева Полина,Камоликова Софья,Ким Эдвард,Смородникова Таисия,</v>
      </c>
      <c r="CP40" s="130" t="str">
        <f t="shared" si="116"/>
        <v>Агабалян Гарик,Березовская Валерия,Булгакова Ульяна,Бычев Иван,Евдокимова Софья,Жванская Варвара,Исаева Полина,Камоликова Софья,Ким Эдвард,Киященко Олеся,Колодезная Полина,Кононенко Анастасия,Крылова Эльвира,Левчук Дарья,Малышев Никита,Москвин Евгений,Немченко Николай,Смородникова Таисия,Строев Никита,Сурчалов Данил,Травкин Максим,Тупикин Максим,Фараджзаде Раван,Ханоян Анна,Ченцов Даниил,Щеглюк Елизавета,</v>
      </c>
      <c r="CQ40" s="130" t="str">
        <f t="shared" si="116"/>
        <v>Агабалян Гарик,Березовская Валерия,Булгакова Ульяна,Евдокимова Софья,Жванская Варвара,Исаева Полина,Камоликова Софья,Ким Эдвард,Колодезная Полина,Кононенко Анастасия,Крылова Эльвира,Левчук Дарья,Малышев Никита,Москвин Евгений,Немченко Николай,Попова Лидия,Смородникова Таисия,Старовойт Анастасия,Сурчалов Данил,Травкин Максим,Тупикин Максим,Фараджзаде Раван,Ханоян Анна,Ченцов Даниил,Щеглюк Елизавета,</v>
      </c>
      <c r="CR40" s="130" t="str">
        <f t="shared" si="116"/>
        <v>Агабалян Гарик,Березовская Валерия,Булгакова Ульяна,Бычев Иван,Исаева Полина,Камоликова Софья,Колодезная Полина,Крылова Эльвира,Левчук Дарья,Москвин Евгений,Попова Лидия,Смородникова Таисия,Травкин Максим,Тупикин Максим,Ханоян Анна,Щеглюк Елизавета,</v>
      </c>
      <c r="CS40" s="130" t="str">
        <f t="shared" si="116"/>
        <v>Агабалян Гарик,Березовская Валерия,Булгакова Ульяна,Бычев Иван,Евдокимова Софья,Исаева Полина,Камоликова Софья,Колодезная Полина,Крылова Эльвира,Левчук Дарья,Москвин Евгений,Немченко Николай,Попова Лидия,Смородникова Таисия,Старовойт Анастасия,Строев Никита,Сурчалов Данил,Травкин Максим,Тупикин Максим,Ханоян Анна,Щеглюк Елизавета,</v>
      </c>
      <c r="CT40" s="130" t="str">
        <f t="shared" si="116"/>
        <v>Булгакова Ульяна,Исаева Полина,Крылова Эльвира,Москвин Евгений,Смородникова Таисия,</v>
      </c>
      <c r="CU40" s="130" t="str">
        <f t="shared" si="116"/>
        <v>Березовская Валерия,Бычев Иван,Колодезная Полина,Попова Лидия,Ханоян Анна,Щеглюк Елизавета,</v>
      </c>
    </row>
    <row r="41" spans="1:99" ht="24" hidden="1" customHeight="1" x14ac:dyDescent="0.25">
      <c r="A41" s="23"/>
      <c r="B41" s="7" t="s">
        <v>10</v>
      </c>
      <c r="C41" s="7"/>
      <c r="D41" s="7">
        <f>D6*$C$44</f>
        <v>28</v>
      </c>
      <c r="E41" s="7">
        <f t="shared" ref="E41:S41" si="117">E6*$C$44</f>
        <v>28</v>
      </c>
      <c r="F41" s="7">
        <f t="shared" si="117"/>
        <v>28</v>
      </c>
      <c r="G41" s="7">
        <f t="shared" si="117"/>
        <v>28</v>
      </c>
      <c r="H41" s="7">
        <f t="shared" si="117"/>
        <v>28</v>
      </c>
      <c r="I41" s="7">
        <f t="shared" si="117"/>
        <v>56</v>
      </c>
      <c r="J41" s="7">
        <f t="shared" si="117"/>
        <v>28</v>
      </c>
      <c r="K41" s="7">
        <f t="shared" si="117"/>
        <v>28</v>
      </c>
      <c r="L41" s="7">
        <f t="shared" si="117"/>
        <v>56</v>
      </c>
      <c r="M41" s="7">
        <f t="shared" si="117"/>
        <v>56</v>
      </c>
      <c r="N41" s="7">
        <f t="shared" si="117"/>
        <v>28</v>
      </c>
      <c r="O41" s="7">
        <f t="shared" si="117"/>
        <v>28</v>
      </c>
      <c r="P41" s="7">
        <f t="shared" si="117"/>
        <v>28</v>
      </c>
      <c r="Q41" s="7">
        <f t="shared" si="117"/>
        <v>28</v>
      </c>
      <c r="R41" s="7">
        <f t="shared" si="117"/>
        <v>28</v>
      </c>
      <c r="S41" s="7">
        <f t="shared" si="117"/>
        <v>56</v>
      </c>
      <c r="T41" s="7">
        <f t="shared" ref="T41" si="118">T6*$C$44</f>
        <v>84</v>
      </c>
      <c r="U41" s="8">
        <f>COUNTIF(U7:U39,20)</f>
        <v>0</v>
      </c>
      <c r="V41" s="8"/>
      <c r="W41" s="1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 t="e">
        <f>IF(#REF!=1,CONCATENATE(#REF!,";"),"")</f>
        <v>#REF!</v>
      </c>
      <c r="BC41" s="131"/>
      <c r="BD41" s="131"/>
      <c r="BE41" s="131"/>
      <c r="BF41" s="131"/>
      <c r="BG41" s="131"/>
      <c r="BH41" s="131"/>
      <c r="BN41" s="131"/>
      <c r="BO41" s="131"/>
      <c r="BP41" s="131"/>
      <c r="BQ41" s="131"/>
      <c r="BR41" s="131"/>
      <c r="BS41" s="131"/>
      <c r="BT41" s="131"/>
      <c r="BU41" s="131" t="str">
        <f>IF(AA41="","",IF(AA41="н","",IF(#REF!=0,CONCATENATE(B41,","),"")))</f>
        <v/>
      </c>
      <c r="BV41" s="131" t="str">
        <f>IF(W41="","",IF(W41="н","",IF(#REF!=0,CONCATENATE(B41,","),"")))</f>
        <v/>
      </c>
      <c r="BW41" s="131" t="str">
        <f>IF(W41="","",IF(W41="н","",IF(#REF!=0,CONCATENATE(B41,","),"")))</f>
        <v/>
      </c>
      <c r="BX41" s="131" t="str">
        <f>IF(W41="","",IF(W41="н","",IF(#REF!=0,CONCATENATE(B41,","),"")))</f>
        <v/>
      </c>
      <c r="BY41" s="131" t="str">
        <f>IF(W41="","",IF(W41="н","",IF(L41=0,CONCATENATE(B41,","),"")))</f>
        <v/>
      </c>
      <c r="BZ41" s="131" t="str">
        <f>IF(W41="","",IF(W41="н","",IF(M41=0,CONCATENATE(B41,","),"")))</f>
        <v/>
      </c>
      <c r="CA41" s="131" t="str">
        <f>IF(W41="","",IF(W41="н","",IF(R41=0,CONCATENATE(B41,","),"")))</f>
        <v/>
      </c>
      <c r="CB41" s="131" t="str">
        <f>IF(W41="","",IF(W41="н","",IF(S41=0,CONCATENATE(B41,","),"")))</f>
        <v/>
      </c>
      <c r="CF41" s="131" t="str">
        <f>IF(W41="","",IF(W41="н","",IF(D41=1,CONCATENATE(B41,","),"")))</f>
        <v/>
      </c>
      <c r="CG41" s="131" t="str">
        <f>IF(W41="","",IF(W41="н","",IF(E41=1,CONCATENATE(B41,","),"")))</f>
        <v/>
      </c>
      <c r="CH41" s="131" t="str">
        <f>IF(W41="","",IF(W41="н","",IF(F41=1,CONCATENATE(B41,","),"")))</f>
        <v/>
      </c>
      <c r="CI41" s="131" t="str">
        <f>IF(W41="","",IF(W41="н","",IF(C41=1,CONCATENATE(B41,","),"")))</f>
        <v/>
      </c>
      <c r="CJ41" s="131" t="str">
        <f>IF(W41="","",IF(W41="н","",IF(H41=1,CONCATENATE(B41,","),"")))</f>
        <v/>
      </c>
      <c r="CK41" s="131" t="str">
        <f>IF(W41="","",IF(W41="н","",IF(I41=2,CONCATENATE(B41,","),"")))</f>
        <v/>
      </c>
      <c r="CL41" s="131" t="str">
        <f>IF(W41="","",IF(W41="н","",IF(J41=1,CONCATENATE(B41,","),"")))</f>
        <v/>
      </c>
      <c r="CM41" s="131" t="str">
        <f>IF(W41="","",IF(W41="н","",IF(K41=1,CONCATENATE(B41,","),"")))</f>
        <v/>
      </c>
      <c r="CN41" s="131" t="str">
        <f>IF(W41="","",IF(W41="н","",IF(L41=2,CONCATENATE(B41,","),"")))</f>
        <v/>
      </c>
      <c r="CO41" s="131" t="str">
        <f>IF(W41="","",IF(W41="н","",IF(M41=2,CONCATENATE(B41,","),"")))</f>
        <v/>
      </c>
      <c r="CP41" s="131" t="str">
        <f>IF(W41="","",IF(W41="н","",IF(N41=1,CONCATENATE(B41,","),"")))</f>
        <v/>
      </c>
      <c r="CQ41" s="131" t="str">
        <f>IF(W41="","",IF(W41="н","",IF(O41=1,CONCATENATE(B41,","),"")))</f>
        <v/>
      </c>
      <c r="CR41" s="131" t="str">
        <f>IF(W41="","",IF(W41="н","",IF(P41=1,CONCATENATE(B41,","),"")))</f>
        <v/>
      </c>
      <c r="CS41" s="131" t="str">
        <f>IF(W41="","",IF(W41="н","",IF(Q41=1,CONCATENATE(B41,","),"")))</f>
        <v/>
      </c>
      <c r="CT41" s="131" t="str">
        <f>IF(W41="","",IF(W41="н","",IF(R41=1,CONCATENATE(B41,","),"")))</f>
        <v/>
      </c>
      <c r="CU41" s="131" t="str">
        <f>IF(W41="","",IF(W41="н","",IF(S41=2,CONCATENATE(B41,","),"")))</f>
        <v/>
      </c>
    </row>
    <row r="42" spans="1:99" ht="23.25" hidden="1" customHeight="1" x14ac:dyDescent="0.25">
      <c r="A42" s="23"/>
      <c r="B42" s="9" t="s">
        <v>11</v>
      </c>
      <c r="C42" s="9"/>
      <c r="D42" s="9">
        <f>COUNTIF(D7:D39,"&gt;0")</f>
        <v>14</v>
      </c>
      <c r="E42" s="9">
        <f t="shared" ref="E42:T42" si="119">COUNTIF(E7:E39,"&gt;0")</f>
        <v>22</v>
      </c>
      <c r="F42" s="9">
        <f t="shared" si="119"/>
        <v>22</v>
      </c>
      <c r="G42" s="9">
        <f t="shared" si="119"/>
        <v>13</v>
      </c>
      <c r="H42" s="9">
        <f t="shared" si="119"/>
        <v>22</v>
      </c>
      <c r="I42" s="9">
        <f t="shared" si="119"/>
        <v>14</v>
      </c>
      <c r="J42" s="9">
        <f t="shared" si="119"/>
        <v>16</v>
      </c>
      <c r="K42" s="9">
        <f t="shared" si="119"/>
        <v>5</v>
      </c>
      <c r="L42" s="9">
        <f t="shared" si="119"/>
        <v>15</v>
      </c>
      <c r="M42" s="9">
        <f t="shared" si="119"/>
        <v>10</v>
      </c>
      <c r="N42" s="9">
        <f t="shared" si="119"/>
        <v>26</v>
      </c>
      <c r="O42" s="9">
        <f t="shared" si="119"/>
        <v>25</v>
      </c>
      <c r="P42" s="9">
        <f t="shared" si="119"/>
        <v>16</v>
      </c>
      <c r="Q42" s="9">
        <f t="shared" si="119"/>
        <v>21</v>
      </c>
      <c r="R42" s="9">
        <f t="shared" si="119"/>
        <v>5</v>
      </c>
      <c r="S42" s="9">
        <f t="shared" si="119"/>
        <v>9</v>
      </c>
      <c r="T42" s="9">
        <f t="shared" si="119"/>
        <v>18</v>
      </c>
      <c r="U42" s="8"/>
      <c r="V42" s="8"/>
      <c r="W42" s="1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 t="e">
        <f>IF(#REF!=1,CONCATENATE(#REF!,";"),"")</f>
        <v>#REF!</v>
      </c>
      <c r="BC42" s="131"/>
      <c r="BD42" s="131"/>
      <c r="BE42" s="131"/>
      <c r="BF42" s="131"/>
      <c r="BG42" s="131"/>
      <c r="BH42" s="131"/>
      <c r="BN42" s="131"/>
      <c r="BO42" s="131"/>
      <c r="BP42" s="131"/>
      <c r="BQ42" s="131"/>
      <c r="BR42" s="131"/>
      <c r="BS42" s="131"/>
      <c r="BT42" s="131"/>
      <c r="BU42" s="131" t="str">
        <f>IF(AA42="","",IF(AA42="н","",IF(#REF!=0,CONCATENATE(B42,","),"")))</f>
        <v/>
      </c>
      <c r="BV42" s="131" t="str">
        <f>IF(W42="","",IF(W42="н","",IF(#REF!=0,CONCATENATE(B42,","),"")))</f>
        <v/>
      </c>
      <c r="BW42" s="131" t="str">
        <f>IF(W42="","",IF(W42="н","",IF(#REF!=0,CONCATENATE(B42,","),"")))</f>
        <v/>
      </c>
      <c r="BX42" s="131" t="str">
        <f>IF(W42="","",IF(W42="н","",IF(#REF!=0,CONCATENATE(B42,","),"")))</f>
        <v/>
      </c>
      <c r="BY42" s="131" t="str">
        <f>IF(W42="","",IF(W42="н","",IF(L42=0,CONCATENATE(B42,","),"")))</f>
        <v/>
      </c>
      <c r="BZ42" s="131" t="str">
        <f>IF(W42="","",IF(W42="н","",IF(M42=0,CONCATENATE(B42,","),"")))</f>
        <v/>
      </c>
      <c r="CA42" s="131" t="str">
        <f>IF(W42="","",IF(W42="н","",IF(R42=0,CONCATENATE(B42,","),"")))</f>
        <v/>
      </c>
      <c r="CB42" s="131" t="str">
        <f>IF(W42="","",IF(W42="н","",IF(S42=0,CONCATENATE(B42,","),"")))</f>
        <v/>
      </c>
      <c r="CF42" s="131" t="str">
        <f>IF(W42="","",IF(W42="н","",IF(D42=1,CONCATENATE(B42,","),"")))</f>
        <v/>
      </c>
      <c r="CG42" s="131" t="str">
        <f>IF(W42="","",IF(W42="н","",IF(H42=1,CONCATENATE(B42,","),"")))</f>
        <v/>
      </c>
      <c r="CH42" s="131" t="str">
        <f t="shared" ref="CH42:CH45" si="120">IF(W42="","",IF(W42="н","",IF(F42=1,CONCATENATE(B42,","),"")))</f>
        <v/>
      </c>
      <c r="CI42" s="131" t="str">
        <f t="shared" ref="CI42:CI45" si="121">IF(W42="","",IF(W42="н","",IF(C42=1,CONCATENATE(B42,","),"")))</f>
        <v/>
      </c>
      <c r="CJ42" s="131" t="str">
        <f t="shared" ref="CJ42:CJ45" si="122">IF(W42="","",IF(W42="н","",IF(H42=1,CONCATENATE(B42,","),"")))</f>
        <v/>
      </c>
      <c r="CK42" s="131" t="str">
        <f t="shared" ref="CK42:CK45" si="123">IF(W42="","",IF(W42="н","",IF(I42=2,CONCATENATE(B42,","),"")))</f>
        <v/>
      </c>
      <c r="CL42" s="131" t="str">
        <f t="shared" ref="CL42:CL45" si="124">IF(W42="","",IF(W42="н","",IF(J42=1,CONCATENATE(B42,","),"")))</f>
        <v/>
      </c>
      <c r="CM42" s="131" t="str">
        <f t="shared" ref="CM42:CM45" si="125">IF(W42="","",IF(W42="н","",IF(K42=1,CONCATENATE(B42,","),"")))</f>
        <v/>
      </c>
      <c r="CN42" s="131" t="str">
        <f t="shared" ref="CN42:CN45" si="126">IF(W42="","",IF(W42="н","",IF(L42=2,CONCATENATE(B42,","),"")))</f>
        <v/>
      </c>
      <c r="CO42" s="131" t="str">
        <f t="shared" ref="CO42:CO45" si="127">IF(W42="","",IF(W42="н","",IF(M42=2,CONCATENATE(B42,","),"")))</f>
        <v/>
      </c>
      <c r="CP42" s="131" t="str">
        <f t="shared" ref="CP42:CP45" si="128">IF(W42="","",IF(W42="н","",IF(N42=1,CONCATENATE(B42,","),"")))</f>
        <v/>
      </c>
      <c r="CQ42" s="131" t="str">
        <f t="shared" ref="CQ42:CQ45" si="129">IF(W42="","",IF(W42="н","",IF(O42=1,CONCATENATE(B42,","),"")))</f>
        <v/>
      </c>
      <c r="CR42" s="131" t="str">
        <f t="shared" ref="CR42:CR45" si="130">IF(W42="","",IF(W42="н","",IF(P42=1,CONCATENATE(B42,","),"")))</f>
        <v/>
      </c>
      <c r="CS42" s="131" t="str">
        <f t="shared" ref="CS42:CS45" si="131">IF(W42="","",IF(W42="н","",IF(Q42=1,CONCATENATE(B42,","),"")))</f>
        <v/>
      </c>
      <c r="CT42" s="131" t="str">
        <f t="shared" ref="CT42:CT45" si="132">IF(W42="","",IF(W42="н","",IF(R42=1,CONCATENATE(B42,","),"")))</f>
        <v/>
      </c>
      <c r="CU42" s="131" t="str">
        <f t="shared" ref="CU42:CU45" si="133">IF(W42="","",IF(W42="н","",IF(S42=2,CONCATENATE(B42,","),"")))</f>
        <v/>
      </c>
    </row>
    <row r="43" spans="1:99" ht="21.75" hidden="1" customHeight="1" x14ac:dyDescent="0.25">
      <c r="A43" s="23"/>
      <c r="B43" s="17" t="s">
        <v>3</v>
      </c>
      <c r="C43" s="17"/>
      <c r="D43" s="10">
        <f t="shared" ref="D43:S43" si="134">D46</f>
        <v>0.5</v>
      </c>
      <c r="E43" s="10">
        <f t="shared" si="134"/>
        <v>0.7857142857142857</v>
      </c>
      <c r="F43" s="10">
        <f t="shared" si="134"/>
        <v>0.7857142857142857</v>
      </c>
      <c r="G43" s="10">
        <f t="shared" si="134"/>
        <v>0.4642857142857143</v>
      </c>
      <c r="H43" s="10">
        <f t="shared" si="134"/>
        <v>0.7857142857142857</v>
      </c>
      <c r="I43" s="10">
        <f t="shared" si="134"/>
        <v>0.44642857142857145</v>
      </c>
      <c r="J43" s="10">
        <f t="shared" si="134"/>
        <v>0.5714285714285714</v>
      </c>
      <c r="K43" s="10">
        <f t="shared" si="134"/>
        <v>0.17857142857142858</v>
      </c>
      <c r="L43" s="10">
        <f t="shared" si="134"/>
        <v>0.4107142857142857</v>
      </c>
      <c r="M43" s="10">
        <f t="shared" si="134"/>
        <v>0.2857142857142857</v>
      </c>
      <c r="N43" s="10">
        <f t="shared" si="134"/>
        <v>0.9285714285714286</v>
      </c>
      <c r="O43" s="10">
        <f t="shared" si="134"/>
        <v>0.8928571428571429</v>
      </c>
      <c r="P43" s="10">
        <f t="shared" si="134"/>
        <v>0.5714285714285714</v>
      </c>
      <c r="Q43" s="10">
        <f t="shared" si="134"/>
        <v>0.75</v>
      </c>
      <c r="R43" s="10">
        <f t="shared" si="134"/>
        <v>0.17857142857142858</v>
      </c>
      <c r="S43" s="10">
        <f t="shared" si="134"/>
        <v>0.26785714285714285</v>
      </c>
      <c r="T43" s="10">
        <f>T40/$C$44</f>
        <v>1.25</v>
      </c>
      <c r="U43" s="1"/>
      <c r="V43" s="1">
        <f>MAX(U7:U39)</f>
        <v>16</v>
      </c>
      <c r="W43" s="1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 t="e">
        <f>IF(#REF!=1,CONCATENATE(#REF!,";"),"")</f>
        <v>#REF!</v>
      </c>
      <c r="BC43" s="131"/>
      <c r="BD43" s="131"/>
      <c r="BE43" s="131"/>
      <c r="BF43" s="131"/>
      <c r="BG43" s="131"/>
      <c r="BH43" s="131"/>
      <c r="BN43" s="131"/>
      <c r="BO43" s="131"/>
      <c r="BP43" s="131"/>
      <c r="BQ43" s="131"/>
      <c r="BR43" s="131"/>
      <c r="BS43" s="131"/>
      <c r="BT43" s="131"/>
      <c r="BU43" s="131" t="str">
        <f>IF(AA43="","",IF(AA43="н","",IF(#REF!=0,CONCATENATE(B43,","),"")))</f>
        <v/>
      </c>
      <c r="BV43" s="131" t="str">
        <f>IF(W43="","",IF(W43="н","",IF(#REF!=0,CONCATENATE(B43,","),"")))</f>
        <v/>
      </c>
      <c r="BW43" s="131" t="str">
        <f>IF(W43="","",IF(W43="н","",IF(#REF!=0,CONCATENATE(B43,","),"")))</f>
        <v/>
      </c>
      <c r="BX43" s="131" t="str">
        <f>IF(W43="","",IF(W43="н","",IF(#REF!=0,CONCATENATE(B43,","),"")))</f>
        <v/>
      </c>
      <c r="BY43" s="131" t="str">
        <f>IF(W43="","",IF(W43="н","",IF(L43=0,CONCATENATE(B43,","),"")))</f>
        <v/>
      </c>
      <c r="BZ43" s="131" t="str">
        <f>IF(W43="","",IF(W43="н","",IF(M43=0,CONCATENATE(B43,","),"")))</f>
        <v/>
      </c>
      <c r="CA43" s="131" t="str">
        <f>IF(W43="","",IF(W43="н","",IF(R43=0,CONCATENATE(B43,","),"")))</f>
        <v/>
      </c>
      <c r="CB43" s="131" t="str">
        <f>IF(W43="","",IF(W43="н","",IF(S43=0,CONCATENATE(B43,","),"")))</f>
        <v/>
      </c>
      <c r="CF43" s="131" t="str">
        <f>IF(W43="","",IF(W43="н","",IF(D43=1,CONCATENATE(B43,","),"")))</f>
        <v/>
      </c>
      <c r="CG43" s="131" t="str">
        <f>IF(W43="","",IF(W43="н","",IF(H43=1,CONCATENATE(B43,","),"")))</f>
        <v/>
      </c>
      <c r="CH43" s="131" t="str">
        <f t="shared" si="120"/>
        <v/>
      </c>
      <c r="CI43" s="131" t="str">
        <f t="shared" si="121"/>
        <v/>
      </c>
      <c r="CJ43" s="131" t="str">
        <f t="shared" si="122"/>
        <v/>
      </c>
      <c r="CK43" s="131" t="str">
        <f t="shared" si="123"/>
        <v/>
      </c>
      <c r="CL43" s="131" t="str">
        <f t="shared" si="124"/>
        <v/>
      </c>
      <c r="CM43" s="131" t="str">
        <f t="shared" si="125"/>
        <v/>
      </c>
      <c r="CN43" s="131" t="str">
        <f t="shared" si="126"/>
        <v/>
      </c>
      <c r="CO43" s="131" t="str">
        <f t="shared" si="127"/>
        <v/>
      </c>
      <c r="CP43" s="131" t="str">
        <f t="shared" si="128"/>
        <v/>
      </c>
      <c r="CQ43" s="131" t="str">
        <f t="shared" si="129"/>
        <v/>
      </c>
      <c r="CR43" s="131" t="str">
        <f t="shared" si="130"/>
        <v/>
      </c>
      <c r="CS43" s="131" t="str">
        <f t="shared" si="131"/>
        <v/>
      </c>
      <c r="CT43" s="131" t="str">
        <f t="shared" si="132"/>
        <v/>
      </c>
      <c r="CU43" s="131" t="str">
        <f t="shared" si="133"/>
        <v/>
      </c>
    </row>
    <row r="44" spans="1:99" ht="22.5" hidden="1" customHeight="1" x14ac:dyDescent="0.25">
      <c r="A44" s="5"/>
      <c r="B44" s="1"/>
      <c r="C44" s="11">
        <f>COUNTIF(C7:C39,"&gt;0")</f>
        <v>28</v>
      </c>
      <c r="D44" s="11">
        <f t="shared" ref="D44:S44" si="135">COUNTIF(D7:D39,"&gt;0")</f>
        <v>14</v>
      </c>
      <c r="E44" s="11">
        <f t="shared" si="135"/>
        <v>22</v>
      </c>
      <c r="F44" s="11">
        <f t="shared" si="135"/>
        <v>22</v>
      </c>
      <c r="G44" s="11">
        <f t="shared" si="135"/>
        <v>13</v>
      </c>
      <c r="H44" s="11">
        <f t="shared" si="135"/>
        <v>22</v>
      </c>
      <c r="I44" s="11">
        <f t="shared" si="135"/>
        <v>14</v>
      </c>
      <c r="J44" s="11">
        <f t="shared" si="135"/>
        <v>16</v>
      </c>
      <c r="K44" s="11">
        <f t="shared" si="135"/>
        <v>5</v>
      </c>
      <c r="L44" s="11">
        <f t="shared" si="135"/>
        <v>15</v>
      </c>
      <c r="M44" s="11">
        <f t="shared" si="135"/>
        <v>10</v>
      </c>
      <c r="N44" s="11">
        <f t="shared" si="135"/>
        <v>26</v>
      </c>
      <c r="O44" s="11">
        <f t="shared" si="135"/>
        <v>25</v>
      </c>
      <c r="P44" s="11">
        <f t="shared" si="135"/>
        <v>16</v>
      </c>
      <c r="Q44" s="11">
        <f t="shared" si="135"/>
        <v>21</v>
      </c>
      <c r="R44" s="11">
        <f t="shared" si="135"/>
        <v>5</v>
      </c>
      <c r="S44" s="11">
        <f t="shared" si="135"/>
        <v>9</v>
      </c>
      <c r="T44" s="11">
        <f t="shared" ref="T44" si="136">COUNTIF(T7:T39,"&gt;0")</f>
        <v>18</v>
      </c>
      <c r="U44" s="1"/>
      <c r="V44" s="1">
        <f>MIN(U7:U39)</f>
        <v>2</v>
      </c>
      <c r="W44" s="1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 t="e">
        <f>IF(#REF!=1,CONCATENATE(#REF!,";"),"")</f>
        <v>#REF!</v>
      </c>
      <c r="BC44" s="131"/>
      <c r="BD44" s="131"/>
      <c r="BE44" s="131"/>
      <c r="BF44" s="131"/>
      <c r="BG44" s="131"/>
      <c r="BH44" s="131"/>
      <c r="BN44" s="131"/>
      <c r="BO44" s="131"/>
      <c r="BP44" s="131"/>
      <c r="BQ44" s="131"/>
      <c r="BR44" s="131"/>
      <c r="BS44" s="131"/>
      <c r="BT44" s="131"/>
      <c r="BU44" s="131" t="str">
        <f>IF(AA44="","",IF(AA44="н","",IF(#REF!=0,CONCATENATE(B44,","),"")))</f>
        <v/>
      </c>
      <c r="BV44" s="131" t="str">
        <f>IF(W44="","",IF(W44="н","",IF(#REF!=0,CONCATENATE(B44,","),"")))</f>
        <v/>
      </c>
      <c r="BW44" s="131" t="str">
        <f>IF(W44="","",IF(W44="н","",IF(#REF!=0,CONCATENATE(B44,","),"")))</f>
        <v/>
      </c>
      <c r="BX44" s="131" t="str">
        <f>IF(W44="","",IF(W44="н","",IF(#REF!=0,CONCATENATE(B44,","),"")))</f>
        <v/>
      </c>
      <c r="BY44" s="131" t="str">
        <f>IF(W44="","",IF(W44="н","",IF(L44=0,CONCATENATE(B44,","),"")))</f>
        <v/>
      </c>
      <c r="BZ44" s="131" t="str">
        <f>IF(W44="","",IF(W44="н","",IF(M44=0,CONCATENATE(B44,","),"")))</f>
        <v/>
      </c>
      <c r="CA44" s="131" t="str">
        <f>IF(W44="","",IF(W44="н","",IF(R44=0,CONCATENATE(B44,","),"")))</f>
        <v/>
      </c>
      <c r="CB44" s="131" t="str">
        <f>IF(W44="","",IF(W44="н","",IF(S44=0,CONCATENATE(B44,","),"")))</f>
        <v/>
      </c>
      <c r="CF44" s="131" t="str">
        <f>IF(W44="","",IF(W44="н","",IF(D44=1,CONCATENATE(B44,","),"")))</f>
        <v/>
      </c>
      <c r="CG44" s="131" t="str">
        <f>IF(W44="","",IF(W44="н","",IF(H44=1,CONCATENATE(B44,","),"")))</f>
        <v/>
      </c>
      <c r="CH44" s="131" t="str">
        <f t="shared" si="120"/>
        <v/>
      </c>
      <c r="CI44" s="131" t="str">
        <f t="shared" si="121"/>
        <v/>
      </c>
      <c r="CJ44" s="131" t="str">
        <f t="shared" si="122"/>
        <v/>
      </c>
      <c r="CK44" s="131" t="str">
        <f t="shared" si="123"/>
        <v/>
      </c>
      <c r="CL44" s="131" t="str">
        <f t="shared" si="124"/>
        <v/>
      </c>
      <c r="CM44" s="131" t="str">
        <f t="shared" si="125"/>
        <v/>
      </c>
      <c r="CN44" s="131" t="str">
        <f t="shared" si="126"/>
        <v/>
      </c>
      <c r="CO44" s="131" t="str">
        <f t="shared" si="127"/>
        <v/>
      </c>
      <c r="CP44" s="131" t="str">
        <f t="shared" si="128"/>
        <v/>
      </c>
      <c r="CQ44" s="131" t="str">
        <f t="shared" si="129"/>
        <v/>
      </c>
      <c r="CR44" s="131" t="str">
        <f t="shared" si="130"/>
        <v/>
      </c>
      <c r="CS44" s="131" t="str">
        <f t="shared" si="131"/>
        <v/>
      </c>
      <c r="CT44" s="131" t="str">
        <f t="shared" si="132"/>
        <v/>
      </c>
      <c r="CU44" s="131" t="str">
        <f t="shared" si="133"/>
        <v/>
      </c>
    </row>
    <row r="45" spans="1:99" ht="21.75" hidden="1" customHeight="1" x14ac:dyDescent="0.25">
      <c r="A45" s="5"/>
      <c r="B45" s="1" t="s">
        <v>38</v>
      </c>
      <c r="C45" s="8">
        <f>COUNTIF(C7:C39,"н")</f>
        <v>3</v>
      </c>
      <c r="D45" s="8"/>
      <c r="E45" s="8"/>
      <c r="F45" s="8"/>
      <c r="G45" s="8"/>
      <c r="H45" s="19"/>
      <c r="I45" s="19"/>
      <c r="J45" s="35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"/>
      <c r="V45" s="1"/>
      <c r="W45" s="1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 t="e">
        <f>IF(#REF!=1,CONCATENATE(#REF!,";"),"")</f>
        <v>#REF!</v>
      </c>
      <c r="BC45" s="131"/>
      <c r="BD45" s="131"/>
      <c r="BE45" s="131"/>
      <c r="BF45" s="131"/>
      <c r="BG45" s="131"/>
      <c r="BH45" s="131"/>
      <c r="BN45" s="131"/>
      <c r="BO45" s="131"/>
      <c r="BP45" s="131"/>
      <c r="BQ45" s="131"/>
      <c r="BR45" s="131"/>
      <c r="BS45" s="131"/>
      <c r="BT45" s="131"/>
      <c r="BU45" s="131" t="str">
        <f>IF(AA45="","",IF(AA45="н","",IF(#REF!=0,CONCATENATE(B45,","),"")))</f>
        <v/>
      </c>
      <c r="BV45" s="131" t="str">
        <f>IF(W45="","",IF(W45="н","",IF(#REF!=0,CONCATENATE(B45,","),"")))</f>
        <v/>
      </c>
      <c r="BW45" s="131" t="str">
        <f>IF(W45="","",IF(W45="н","",IF(#REF!=0,CONCATENATE(B45,","),"")))</f>
        <v/>
      </c>
      <c r="BX45" s="131" t="str">
        <f>IF(W45="","",IF(W45="н","",IF(#REF!=0,CONCATENATE(B45,","),"")))</f>
        <v/>
      </c>
      <c r="BY45" s="131" t="str">
        <f>IF(W45="","",IF(W45="н","",IF(L45=0,CONCATENATE(B45,","),"")))</f>
        <v/>
      </c>
      <c r="BZ45" s="131" t="str">
        <f>IF(W45="","",IF(W45="н","",IF(M45=0,CONCATENATE(B45,","),"")))</f>
        <v/>
      </c>
      <c r="CA45" s="131" t="str">
        <f>IF(W45="","",IF(W45="н","",IF(R45=0,CONCATENATE(B45,","),"")))</f>
        <v/>
      </c>
      <c r="CB45" s="131" t="str">
        <f>IF(W45="","",IF(W45="н","",IF(S45=0,CONCATENATE(B45,","),"")))</f>
        <v/>
      </c>
      <c r="CF45" s="131" t="str">
        <f>IF(W45="","",IF(W45="н","",IF(D45=1,CONCATENATE(B45,","),"")))</f>
        <v/>
      </c>
      <c r="CG45" s="131" t="str">
        <f>IF(W45="","",IF(W45="н","",IF(H45=1,CONCATENATE(B45,","),"")))</f>
        <v/>
      </c>
      <c r="CH45" s="131" t="str">
        <f t="shared" si="120"/>
        <v/>
      </c>
      <c r="CI45" s="131" t="str">
        <f t="shared" si="121"/>
        <v/>
      </c>
      <c r="CJ45" s="131" t="str">
        <f t="shared" si="122"/>
        <v/>
      </c>
      <c r="CK45" s="131" t="str">
        <f t="shared" si="123"/>
        <v/>
      </c>
      <c r="CL45" s="131" t="str">
        <f t="shared" si="124"/>
        <v/>
      </c>
      <c r="CM45" s="131" t="str">
        <f t="shared" si="125"/>
        <v/>
      </c>
      <c r="CN45" s="131" t="str">
        <f t="shared" si="126"/>
        <v/>
      </c>
      <c r="CO45" s="131" t="str">
        <f t="shared" si="127"/>
        <v/>
      </c>
      <c r="CP45" s="131" t="str">
        <f t="shared" si="128"/>
        <v/>
      </c>
      <c r="CQ45" s="131" t="str">
        <f t="shared" si="129"/>
        <v/>
      </c>
      <c r="CR45" s="131" t="str">
        <f t="shared" si="130"/>
        <v/>
      </c>
      <c r="CS45" s="131" t="str">
        <f t="shared" si="131"/>
        <v/>
      </c>
      <c r="CT45" s="131" t="str">
        <f t="shared" si="132"/>
        <v/>
      </c>
      <c r="CU45" s="131" t="str">
        <f t="shared" si="133"/>
        <v/>
      </c>
    </row>
    <row r="46" spans="1:99" ht="22.5" hidden="1" customHeight="1" x14ac:dyDescent="0.25">
      <c r="A46" s="5"/>
      <c r="B46" s="28" t="s">
        <v>3</v>
      </c>
      <c r="C46" s="21"/>
      <c r="D46" s="29">
        <f>D40/D41</f>
        <v>0.5</v>
      </c>
      <c r="E46" s="29">
        <f t="shared" ref="E46:S46" si="137">E40/E41</f>
        <v>0.7857142857142857</v>
      </c>
      <c r="F46" s="29">
        <f t="shared" si="137"/>
        <v>0.7857142857142857</v>
      </c>
      <c r="G46" s="29">
        <f t="shared" si="137"/>
        <v>0.4642857142857143</v>
      </c>
      <c r="H46" s="29">
        <f t="shared" si="137"/>
        <v>0.7857142857142857</v>
      </c>
      <c r="I46" s="29">
        <f t="shared" si="137"/>
        <v>0.44642857142857145</v>
      </c>
      <c r="J46" s="29">
        <f t="shared" si="137"/>
        <v>0.5714285714285714</v>
      </c>
      <c r="K46" s="29">
        <f t="shared" si="137"/>
        <v>0.17857142857142858</v>
      </c>
      <c r="L46" s="29">
        <f t="shared" si="137"/>
        <v>0.4107142857142857</v>
      </c>
      <c r="M46" s="29">
        <f t="shared" si="137"/>
        <v>0.2857142857142857</v>
      </c>
      <c r="N46" s="29">
        <f t="shared" si="137"/>
        <v>0.9285714285714286</v>
      </c>
      <c r="O46" s="29">
        <f t="shared" si="137"/>
        <v>0.8928571428571429</v>
      </c>
      <c r="P46" s="29">
        <f t="shared" si="137"/>
        <v>0.5714285714285714</v>
      </c>
      <c r="Q46" s="29">
        <f t="shared" si="137"/>
        <v>0.75</v>
      </c>
      <c r="R46" s="29">
        <f t="shared" si="137"/>
        <v>0.17857142857142858</v>
      </c>
      <c r="S46" s="29">
        <f t="shared" si="137"/>
        <v>0.26785714285714285</v>
      </c>
      <c r="T46" s="29">
        <f t="shared" ref="T46" si="138">T40/T41</f>
        <v>0.41666666666666669</v>
      </c>
      <c r="U46" s="1"/>
      <c r="V46" s="1"/>
      <c r="W46" s="1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 t="e">
        <f>IF(#REF!=1,CONCATENATE(#REF!,";"),"")</f>
        <v>#REF!</v>
      </c>
      <c r="BC46" s="131"/>
      <c r="BD46" s="131"/>
      <c r="BE46" s="131"/>
      <c r="BF46" s="131"/>
      <c r="BG46" s="131"/>
      <c r="BH46" s="131"/>
      <c r="BN46" s="131"/>
      <c r="BO46" s="131"/>
      <c r="BP46" s="131"/>
      <c r="BQ46" s="131"/>
      <c r="BR46" s="131"/>
      <c r="BS46" s="131"/>
      <c r="BT46" s="131"/>
      <c r="BU46" s="131" t="str">
        <f>IF(AA46="","",IF(AA46="н","",IF(#REF!=0,CONCATENATE(B46,","),"")))</f>
        <v/>
      </c>
      <c r="BV46" s="131" t="str">
        <f>IF(W46="","",IF(W46="н","",IF(#REF!=0,CONCATENATE(B46,","),"")))</f>
        <v/>
      </c>
      <c r="BW46" s="131"/>
      <c r="BX46" s="131"/>
      <c r="BY46" s="131"/>
      <c r="BZ46" s="131" t="str">
        <f>IF(W46="","",IF(W46="н","",IF(L46=0,CONCATENATE(B46,","),"")))</f>
        <v/>
      </c>
      <c r="CA46" s="131" t="str">
        <f>IF(W46="","",IF(W46="н","",IF(M46=0,CONCATENATE(B46,","),"")))</f>
        <v/>
      </c>
      <c r="CB46" s="131" t="str">
        <f>IF(W46="","",IF(W46="н","",IF(R46=0,CONCATENATE(B46,","),"")))</f>
        <v/>
      </c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</row>
    <row r="47" spans="1:99" ht="33" hidden="1" customHeight="1" x14ac:dyDescent="0.25">
      <c r="A47" s="5"/>
      <c r="B47" s="21" t="s">
        <v>10</v>
      </c>
      <c r="C47" s="21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"/>
      <c r="V47" s="1"/>
      <c r="W47" s="1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 t="e">
        <f>IF(#REF!=1,CONCATENATE(#REF!,";"),"")</f>
        <v>#REF!</v>
      </c>
      <c r="BC47" s="131"/>
      <c r="BD47" s="131"/>
      <c r="BE47" s="131"/>
      <c r="BF47" s="131"/>
      <c r="BG47" s="131"/>
      <c r="BH47" s="131"/>
      <c r="BN47" s="131"/>
      <c r="BO47" s="131"/>
      <c r="BP47" s="131"/>
      <c r="BQ47" s="131"/>
      <c r="BR47" s="131"/>
      <c r="BS47" s="131"/>
      <c r="BT47" s="131"/>
      <c r="BU47" s="131" t="str">
        <f>IF(AA47="","",IF(AA47="н","",IF(#REF!=0,CONCATENATE(B47,","),"")))</f>
        <v/>
      </c>
      <c r="BV47" s="131" t="str">
        <f>IF(W47="","",IF(W47="н","",IF(#REF!=0,CONCATENATE(B47,","),"")))</f>
        <v/>
      </c>
      <c r="BW47" s="131"/>
      <c r="BX47" s="131"/>
      <c r="BY47" s="131"/>
      <c r="BZ47" s="131" t="str">
        <f>IF(W47="","",IF(W47="н","",IF(L47=0,CONCATENATE(B47,","),"")))</f>
        <v/>
      </c>
      <c r="CA47" s="131" t="str">
        <f>IF(W47="","",IF(W47="н","",IF(M47=0,CONCATENATE(B47,","),"")))</f>
        <v/>
      </c>
      <c r="CB47" s="131" t="str">
        <f>IF(W47="","",IF(W47="н","",IF(R47=0,CONCATENATE(B47,","),"")))</f>
        <v/>
      </c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</row>
    <row r="48" spans="1:99" ht="30" hidden="1" customHeight="1" x14ac:dyDescent="0.25">
      <c r="A48" s="5"/>
      <c r="B48" s="21" t="s">
        <v>30</v>
      </c>
      <c r="C48" s="21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"/>
      <c r="V48" s="25">
        <v>4</v>
      </c>
      <c r="W48" s="25">
        <f>COUNTIF(W7:W39,4)</f>
        <v>14</v>
      </c>
      <c r="X48" s="130"/>
      <c r="Y48" s="130"/>
      <c r="Z48" s="130"/>
      <c r="AA48" s="139">
        <f>W48/C44</f>
        <v>0.5</v>
      </c>
      <c r="AB48" s="139"/>
      <c r="AC48" s="130"/>
      <c r="AD48" s="130"/>
      <c r="AE48" s="130"/>
      <c r="AF48" s="130"/>
      <c r="AG48" s="130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 t="e">
        <f>IF(#REF!=1,CONCATENATE(#REF!,";"),"")</f>
        <v>#REF!</v>
      </c>
      <c r="BC48" s="131"/>
      <c r="BD48" s="131"/>
      <c r="BE48" s="131"/>
      <c r="BF48" s="131"/>
      <c r="BG48" s="131"/>
      <c r="BH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</row>
    <row r="49" spans="1:96" ht="18" hidden="1" customHeight="1" x14ac:dyDescent="0.25">
      <c r="A49" s="1"/>
      <c r="B49" s="22" t="s">
        <v>31</v>
      </c>
      <c r="C49" s="1">
        <f>SUMPRODUCT(--(B7:B39&gt;""))</f>
        <v>31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5</v>
      </c>
      <c r="W49" s="1">
        <f>COUNTIF(W7:W39,5)</f>
        <v>4</v>
      </c>
      <c r="X49" s="130"/>
      <c r="Y49" s="130"/>
      <c r="Z49" s="130"/>
      <c r="AA49" s="139">
        <f>W49/C44</f>
        <v>0.14285714285714285</v>
      </c>
      <c r="AB49" s="139"/>
      <c r="AC49" s="130"/>
      <c r="AD49" s="130"/>
      <c r="AE49" s="130"/>
      <c r="AF49" s="130"/>
      <c r="AG49" s="130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 t="e">
        <f>IF(#REF!=1,CONCATENATE(#REF!,";"),"")</f>
        <v>#REF!</v>
      </c>
      <c r="BC49" s="131"/>
      <c r="BD49" s="131"/>
      <c r="BE49" s="131"/>
      <c r="BF49" s="131"/>
      <c r="BG49" s="131"/>
      <c r="BH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</row>
    <row r="50" spans="1:96" ht="27.75" hidden="1" customHeight="1" x14ac:dyDescent="0.25">
      <c r="A50" s="1"/>
      <c r="B50" s="1" t="s">
        <v>79</v>
      </c>
      <c r="C50" s="1"/>
      <c r="D50" s="9">
        <f>COUNTIF(D7:D39,"=0")</f>
        <v>14</v>
      </c>
      <c r="E50" s="9">
        <f t="shared" ref="E50:T50" si="139">COUNTIF(E7:E39,"=0")</f>
        <v>6</v>
      </c>
      <c r="F50" s="9">
        <f t="shared" si="139"/>
        <v>6</v>
      </c>
      <c r="G50" s="9">
        <f t="shared" si="139"/>
        <v>15</v>
      </c>
      <c r="H50" s="9">
        <f t="shared" si="139"/>
        <v>6</v>
      </c>
      <c r="I50" s="9">
        <f t="shared" si="139"/>
        <v>14</v>
      </c>
      <c r="J50" s="9">
        <f t="shared" si="139"/>
        <v>12</v>
      </c>
      <c r="K50" s="9">
        <f t="shared" si="139"/>
        <v>23</v>
      </c>
      <c r="L50" s="9">
        <f t="shared" si="139"/>
        <v>13</v>
      </c>
      <c r="M50" s="9">
        <f t="shared" si="139"/>
        <v>18</v>
      </c>
      <c r="N50" s="9">
        <f t="shared" si="139"/>
        <v>2</v>
      </c>
      <c r="O50" s="9">
        <f t="shared" si="139"/>
        <v>3</v>
      </c>
      <c r="P50" s="9">
        <f t="shared" si="139"/>
        <v>12</v>
      </c>
      <c r="Q50" s="9">
        <f t="shared" si="139"/>
        <v>7</v>
      </c>
      <c r="R50" s="9">
        <f t="shared" si="139"/>
        <v>23</v>
      </c>
      <c r="S50" s="9">
        <f t="shared" si="139"/>
        <v>19</v>
      </c>
      <c r="T50" s="9">
        <f t="shared" si="139"/>
        <v>1</v>
      </c>
      <c r="U50" s="29"/>
      <c r="V50" s="1">
        <v>2</v>
      </c>
      <c r="W50" s="1">
        <f>COUNTIF(W7:W39,2)</f>
        <v>7</v>
      </c>
      <c r="X50" s="130"/>
      <c r="Y50" s="130"/>
      <c r="Z50" s="130"/>
      <c r="AA50" s="139">
        <f>W50/C44</f>
        <v>0.25</v>
      </c>
      <c r="AB50" s="139"/>
      <c r="AC50" s="130"/>
      <c r="AD50" s="130"/>
      <c r="AE50" s="130"/>
      <c r="AF50" s="130"/>
      <c r="AG50" s="130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 t="e">
        <f>IF(#REF!=1,CONCATENATE(#REF!,";"),"")</f>
        <v>#REF!</v>
      </c>
      <c r="BC50" s="131"/>
      <c r="BD50" s="131"/>
      <c r="BE50" s="131"/>
      <c r="BF50" s="131"/>
      <c r="BG50" s="131"/>
      <c r="BH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</row>
    <row r="51" spans="1:96" ht="27" hidden="1" customHeight="1" x14ac:dyDescent="0.25">
      <c r="A51" s="1"/>
      <c r="B51" s="1" t="s">
        <v>3</v>
      </c>
      <c r="C51" s="1"/>
      <c r="D51" s="29">
        <f>D50/C44</f>
        <v>0.5</v>
      </c>
      <c r="E51" s="29">
        <f>E50/C44</f>
        <v>0.21428571428571427</v>
      </c>
      <c r="F51" s="29">
        <f>F50/C44</f>
        <v>0.21428571428571427</v>
      </c>
      <c r="G51" s="29">
        <f>G50/C44</f>
        <v>0.5357142857142857</v>
      </c>
      <c r="H51" s="29">
        <f>H50/C44</f>
        <v>0.21428571428571427</v>
      </c>
      <c r="I51" s="29">
        <f>I50/C44</f>
        <v>0.5</v>
      </c>
      <c r="J51" s="29">
        <f>J50/C44</f>
        <v>0.42857142857142855</v>
      </c>
      <c r="K51" s="29">
        <f t="shared" ref="K51:S51" si="140">K50/J44</f>
        <v>1.4375</v>
      </c>
      <c r="L51" s="29">
        <f t="shared" si="140"/>
        <v>2.6</v>
      </c>
      <c r="M51" s="29">
        <f t="shared" si="140"/>
        <v>1.2</v>
      </c>
      <c r="N51" s="29">
        <f t="shared" si="140"/>
        <v>0.2</v>
      </c>
      <c r="O51" s="29">
        <f t="shared" si="140"/>
        <v>0.11538461538461539</v>
      </c>
      <c r="P51" s="29">
        <f t="shared" si="140"/>
        <v>0.48</v>
      </c>
      <c r="Q51" s="29">
        <f t="shared" si="140"/>
        <v>0.4375</v>
      </c>
      <c r="R51" s="29">
        <f t="shared" si="140"/>
        <v>1.0952380952380953</v>
      </c>
      <c r="S51" s="29">
        <f t="shared" si="140"/>
        <v>3.8</v>
      </c>
      <c r="T51" s="1">
        <v>5</v>
      </c>
      <c r="U51" s="29"/>
      <c r="V51" s="1">
        <v>3</v>
      </c>
      <c r="W51" s="1">
        <f>COUNTIF(W7:W39,3)</f>
        <v>3</v>
      </c>
      <c r="X51" s="130"/>
      <c r="Y51" s="130"/>
      <c r="Z51" s="130"/>
      <c r="AA51" s="139">
        <f>W51/C44</f>
        <v>0.10714285714285714</v>
      </c>
      <c r="AB51" s="139"/>
      <c r="AC51" s="130"/>
      <c r="AD51" s="130"/>
      <c r="AE51" s="130"/>
      <c r="AF51" s="130"/>
      <c r="AG51" s="130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 t="e">
        <f>IF(#REF!=1,CONCATENATE(#REF!,";"),"")</f>
        <v>#REF!</v>
      </c>
      <c r="BC51" s="131"/>
      <c r="BD51" s="131"/>
      <c r="BE51" s="131"/>
      <c r="BF51" s="131"/>
      <c r="BG51" s="131"/>
      <c r="BH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</row>
    <row r="52" spans="1:96" ht="24.75" hidden="1" customHeight="1" x14ac:dyDescent="0.25">
      <c r="A52" s="1"/>
      <c r="B52" s="1" t="s">
        <v>82</v>
      </c>
      <c r="C52" s="1"/>
      <c r="D52" s="29">
        <f>D42/C44</f>
        <v>0.5</v>
      </c>
      <c r="E52" s="29">
        <f>E42/C44</f>
        <v>0.7857142857142857</v>
      </c>
      <c r="F52" s="29">
        <f>F42/C44</f>
        <v>0.7857142857142857</v>
      </c>
      <c r="G52" s="29">
        <f>G42/C44</f>
        <v>0.4642857142857143</v>
      </c>
      <c r="H52" s="29">
        <f>H42/C44</f>
        <v>0.7857142857142857</v>
      </c>
      <c r="I52" s="29">
        <f>I42/C44</f>
        <v>0.5</v>
      </c>
      <c r="J52" s="29">
        <f>J42/C44</f>
        <v>0.5714285714285714</v>
      </c>
      <c r="K52" s="29">
        <f>K42/C44</f>
        <v>0.17857142857142858</v>
      </c>
      <c r="L52" s="29">
        <f>L42/C44</f>
        <v>0.5357142857142857</v>
      </c>
      <c r="M52" s="29">
        <f>M42/C44</f>
        <v>0.35714285714285715</v>
      </c>
      <c r="N52" s="29">
        <f>N42/C44</f>
        <v>0.9285714285714286</v>
      </c>
      <c r="O52" s="29">
        <f>O42/C44</f>
        <v>0.8928571428571429</v>
      </c>
      <c r="P52" s="29">
        <f>P42/C44</f>
        <v>0.5714285714285714</v>
      </c>
      <c r="Q52" s="29">
        <f>Q42/C44</f>
        <v>0.75</v>
      </c>
      <c r="R52" s="29">
        <f>R42/C44</f>
        <v>0.17857142857142858</v>
      </c>
      <c r="S52" s="29">
        <f>S42/C44</f>
        <v>0.32142857142857145</v>
      </c>
      <c r="T52" s="1"/>
      <c r="U52" s="29"/>
      <c r="V52" s="1"/>
      <c r="W52" s="1"/>
      <c r="X52" s="130"/>
      <c r="Y52" s="130"/>
      <c r="Z52" s="130"/>
      <c r="AA52" s="139"/>
      <c r="AB52" s="139"/>
      <c r="AC52" s="130"/>
      <c r="AD52" s="130"/>
      <c r="AE52" s="130"/>
      <c r="AF52" s="130"/>
      <c r="AG52" s="130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</row>
    <row r="53" spans="1:96" ht="22.5" hidden="1" customHeight="1" x14ac:dyDescent="0.25">
      <c r="A53" s="1"/>
      <c r="B53" s="22" t="s">
        <v>45</v>
      </c>
      <c r="C53" s="1"/>
      <c r="D53" s="36" t="str">
        <f>IF(AND(D46&gt;=95%,D46&lt;=100%),1,IF(D46&lt;50%,2,""))</f>
        <v/>
      </c>
      <c r="E53" s="36" t="str">
        <f t="shared" ref="E53:S53" si="141">IF(AND(E46&gt;=95%,E46&lt;=100%),1,IF(E46&lt;50%,2,""))</f>
        <v/>
      </c>
      <c r="F53" s="36" t="str">
        <f t="shared" si="141"/>
        <v/>
      </c>
      <c r="G53" s="36">
        <f t="shared" si="141"/>
        <v>2</v>
      </c>
      <c r="H53" s="36" t="str">
        <f t="shared" si="141"/>
        <v/>
      </c>
      <c r="I53" s="36">
        <f t="shared" si="141"/>
        <v>2</v>
      </c>
      <c r="J53" s="36" t="str">
        <f t="shared" si="141"/>
        <v/>
      </c>
      <c r="K53" s="36">
        <f t="shared" si="141"/>
        <v>2</v>
      </c>
      <c r="L53" s="36">
        <f t="shared" si="141"/>
        <v>2</v>
      </c>
      <c r="M53" s="36">
        <f t="shared" si="141"/>
        <v>2</v>
      </c>
      <c r="N53" s="36" t="str">
        <f t="shared" si="141"/>
        <v/>
      </c>
      <c r="O53" s="36" t="str">
        <f t="shared" si="141"/>
        <v/>
      </c>
      <c r="P53" s="36" t="str">
        <f t="shared" si="141"/>
        <v/>
      </c>
      <c r="Q53" s="36" t="str">
        <f t="shared" si="141"/>
        <v/>
      </c>
      <c r="R53" s="36">
        <f t="shared" si="141"/>
        <v>2</v>
      </c>
      <c r="S53" s="36">
        <f t="shared" si="141"/>
        <v>2</v>
      </c>
      <c r="T53" s="36">
        <f t="shared" ref="T53" si="142">IF(AND(T46&gt;=95%,T46&lt;=100%),1,IF(T46&lt;50%,2,""))</f>
        <v>2</v>
      </c>
      <c r="U53" s="1"/>
      <c r="V53" s="1"/>
      <c r="W53" s="1"/>
      <c r="X53" s="130"/>
      <c r="Y53" s="130"/>
      <c r="Z53" s="130"/>
      <c r="AA53" s="139"/>
      <c r="AB53" s="139"/>
      <c r="AC53" s="130"/>
      <c r="AD53" s="130"/>
      <c r="AE53" s="130"/>
      <c r="AF53" s="130"/>
      <c r="AG53" s="130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 t="e">
        <f>IF(#REF!=1,CONCATENATE(#REF!,";"),"")</f>
        <v>#REF!</v>
      </c>
      <c r="BC53" s="131"/>
      <c r="BD53" s="131"/>
      <c r="BE53" s="131"/>
      <c r="BF53" s="131"/>
      <c r="BG53" s="131"/>
      <c r="BH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</row>
    <row r="54" spans="1:96" ht="22.5" hidden="1" customHeight="1" x14ac:dyDescent="0.25">
      <c r="A54" s="1"/>
      <c r="B54" s="22" t="s">
        <v>46</v>
      </c>
      <c r="C54" s="1"/>
      <c r="D54" s="29" t="str">
        <f>IF(D53=1,CONCATENATE(D5,";"),"")</f>
        <v/>
      </c>
      <c r="E54" s="29" t="str">
        <f t="shared" ref="E54:S54" si="143">IF(E53=1,CONCATENATE(E5,";"),"")</f>
        <v/>
      </c>
      <c r="F54" s="29" t="str">
        <f t="shared" si="143"/>
        <v/>
      </c>
      <c r="G54" s="29" t="str">
        <f t="shared" si="143"/>
        <v/>
      </c>
      <c r="H54" s="29" t="str">
        <f t="shared" si="143"/>
        <v/>
      </c>
      <c r="I54" s="29" t="str">
        <f t="shared" si="143"/>
        <v/>
      </c>
      <c r="J54" s="29" t="str">
        <f t="shared" si="143"/>
        <v/>
      </c>
      <c r="K54" s="29" t="str">
        <f t="shared" si="143"/>
        <v/>
      </c>
      <c r="L54" s="29" t="str">
        <f t="shared" si="143"/>
        <v/>
      </c>
      <c r="M54" s="29" t="str">
        <f t="shared" si="143"/>
        <v/>
      </c>
      <c r="N54" s="29" t="str">
        <f t="shared" si="143"/>
        <v/>
      </c>
      <c r="O54" s="29" t="str">
        <f t="shared" si="143"/>
        <v/>
      </c>
      <c r="P54" s="29" t="str">
        <f t="shared" si="143"/>
        <v/>
      </c>
      <c r="Q54" s="29" t="str">
        <f t="shared" si="143"/>
        <v/>
      </c>
      <c r="R54" s="29" t="str">
        <f t="shared" si="143"/>
        <v/>
      </c>
      <c r="S54" s="29" t="str">
        <f t="shared" si="143"/>
        <v/>
      </c>
      <c r="T54" s="29" t="str">
        <f t="shared" ref="T54" si="144">IF(T53=1,CONCATENATE(T5,";"),"")</f>
        <v/>
      </c>
      <c r="U54" s="1" t="str">
        <f>CONCATENATE(D54,E54,F54,G54,H54,I54,J54,K54,N54,O54,P54,Q54,L54,M54,R54,S54)</f>
        <v/>
      </c>
      <c r="V54" s="1"/>
      <c r="W54" s="1"/>
      <c r="X54" s="130"/>
      <c r="Y54" s="130"/>
      <c r="Z54" s="130"/>
      <c r="AA54" s="139"/>
      <c r="AB54" s="139"/>
      <c r="AC54" s="130"/>
      <c r="AD54" s="130"/>
      <c r="AE54" s="130"/>
      <c r="AF54" s="130"/>
      <c r="AG54" s="130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 t="e">
        <f>IF(#REF!=1,CONCATENATE(#REF!,";"),"")</f>
        <v>#REF!</v>
      </c>
      <c r="BC54" s="131"/>
      <c r="BD54" s="131"/>
      <c r="BE54" s="131"/>
      <c r="BF54" s="131"/>
      <c r="BG54" s="131"/>
      <c r="BH54" s="131"/>
      <c r="BN54" s="131"/>
      <c r="BO54" s="131"/>
      <c r="BP54" s="131"/>
      <c r="BQ54" s="131"/>
      <c r="BR54" s="131"/>
      <c r="BS54" s="131"/>
      <c r="BT54" s="131"/>
      <c r="BU54" s="131"/>
      <c r="BV54" s="131" t="str">
        <f>IF(W54="","",IF(W54="н","",IF(#REF!=0,CONCATENATE(B54,","),"")))</f>
        <v/>
      </c>
      <c r="BW54" s="131"/>
      <c r="BX54" s="131"/>
      <c r="BY54" s="131"/>
      <c r="BZ54" s="131" t="str">
        <f>IF(W54="","",IF(W54="н","",IF(L54=0,CONCATENATE(B54,","),"")))</f>
        <v/>
      </c>
      <c r="CA54" s="131" t="str">
        <f>IF(W54="","",IF(W54="н","",IF(M54=0,CONCATENATE(B54,","),"")))</f>
        <v/>
      </c>
      <c r="CB54" s="131" t="str">
        <f>IF(W54="","",IF(W54="н","",IF(R54=0,CONCATENATE(B54,","),"")))</f>
        <v/>
      </c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</row>
    <row r="55" spans="1:96" ht="57" hidden="1" customHeight="1" x14ac:dyDescent="0.25">
      <c r="A55" s="1"/>
      <c r="B55" s="22" t="s">
        <v>47</v>
      </c>
      <c r="C55" s="1"/>
      <c r="D55" s="29" t="str">
        <f>IF(D53=2,CONCATENATE(D5,";"),"")</f>
        <v/>
      </c>
      <c r="E55" s="29" t="str">
        <f t="shared" ref="E55:S55" si="145">IF(E53=2,CONCATENATE(E5,";"),"")</f>
        <v/>
      </c>
      <c r="F55" s="29" t="str">
        <f t="shared" si="145"/>
        <v/>
      </c>
      <c r="G55" s="29" t="str">
        <f t="shared" si="145"/>
        <v>умение  находить  часть  числа  и  число  по  его части;</v>
      </c>
      <c r="H55" s="29" t="str">
        <f t="shared" si="145"/>
        <v/>
      </c>
      <c r="I55" s="29" t="str">
        <f t="shared" si="145"/>
        <v>умения  решать  текстовые  задачи  на 
движение, работу;</v>
      </c>
      <c r="J55" s="29" t="str">
        <f t="shared" si="145"/>
        <v/>
      </c>
      <c r="K55" s="29" t="str">
        <f t="shared" si="145"/>
        <v>умения  решать  текстовые  задачи  на проценты ;</v>
      </c>
      <c r="L55" s="29" t="str">
        <f t="shared" si="145"/>
        <v>умение  находить  значение  арифметического выражения с натуральными числами, содержащего скобки;</v>
      </c>
      <c r="M55" s="29" t="str">
        <f t="shared" si="145"/>
        <v>умение применять полученные знания для решения задач практического характера;</v>
      </c>
      <c r="N55" s="29" t="str">
        <f t="shared" si="145"/>
        <v/>
      </c>
      <c r="O55" s="29" t="str">
        <f t="shared" si="145"/>
        <v/>
      </c>
      <c r="P55" s="29" t="str">
        <f t="shared" si="145"/>
        <v/>
      </c>
      <c r="Q55" s="29" t="str">
        <f t="shared" si="145"/>
        <v/>
      </c>
      <c r="R55" s="29" t="str">
        <f t="shared" si="145"/>
        <v>развитие пространственных представлений;</v>
      </c>
      <c r="S55" s="29" t="str">
        <f t="shared" si="145"/>
        <v>Умение  проводить  логические  обоснования,  доказательства  математических утверждений ;</v>
      </c>
      <c r="T55" s="29" t="str">
        <f t="shared" ref="T55" si="146">IF(T53=2,CONCATENATE(T5,";"),"")</f>
        <v>Умение выражать просьбу,благодарность или отказ в письменной форме, соблюдая при письме орфографические и пунктуационные нормы.;</v>
      </c>
      <c r="U55" s="1" t="str">
        <f>CONCATENATE(D55,E55,F55,G55,H55,I55,J55,K55,N55,O55,P55,Q55,L55,M55,R55,S55)</f>
        <v>умение  находить  часть  числа  и  число  по  его части;умения  решать  текстовые  задачи  на 
движение, работу;умения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характера;развитие пространственных представлений;Умение  проводить  логические  обоснования,  доказательства  математических утверждений ;</v>
      </c>
      <c r="V55" s="1"/>
      <c r="W55" s="1"/>
      <c r="X55" s="130"/>
      <c r="Y55" s="130"/>
      <c r="Z55" s="130"/>
      <c r="AA55" s="139"/>
      <c r="AB55" s="139"/>
      <c r="AC55" s="130"/>
      <c r="AD55" s="130"/>
      <c r="AE55" s="130"/>
      <c r="AF55" s="130"/>
      <c r="AG55" s="130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 t="e">
        <f>IF(#REF!=1,CONCATENATE(#REF!,";"),"")</f>
        <v>#REF!</v>
      </c>
      <c r="BC55" s="131"/>
      <c r="BD55" s="131"/>
      <c r="BE55" s="131"/>
      <c r="BF55" s="131"/>
      <c r="BG55" s="131"/>
      <c r="BH55" s="131"/>
      <c r="BN55" s="131"/>
      <c r="BO55" s="131"/>
      <c r="BP55" s="131"/>
      <c r="BQ55" s="131"/>
      <c r="BR55" s="131"/>
      <c r="BS55" s="131"/>
      <c r="BT55" s="131"/>
      <c r="BU55" s="131"/>
      <c r="BV55" s="131" t="str">
        <f>IF(W55="","",IF(W55="н","",IF(#REF!=0,CONCATENATE(B55,","),"")))</f>
        <v/>
      </c>
      <c r="BW55" s="131"/>
      <c r="BX55" s="131"/>
      <c r="BY55" s="131"/>
      <c r="BZ55" s="131" t="str">
        <f>IF(W55="","",IF(W55="н","",IF(L55=0,CONCATENATE(B55,","),"")))</f>
        <v/>
      </c>
      <c r="CA55" s="131" t="str">
        <f>IF(W55="","",IF(W55="н","",IF(M55=0,CONCATENATE(B55,","),"")))</f>
        <v/>
      </c>
      <c r="CB55" s="131" t="str">
        <f>IF(W55="","",IF(W55="н","",IF(R55=0,CONCATENATE(B55,","),"")))</f>
        <v/>
      </c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</row>
    <row r="56" spans="1:96" ht="30.75" customHeight="1" x14ac:dyDescent="0.35">
      <c r="A56" s="80"/>
      <c r="B56" s="116"/>
      <c r="C56" s="170"/>
      <c r="D56" s="170"/>
      <c r="E56" s="170"/>
      <c r="F56" s="205" t="s">
        <v>144</v>
      </c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117"/>
      <c r="T56" s="117"/>
      <c r="U56" s="117"/>
      <c r="V56" s="117"/>
      <c r="W56" s="117"/>
      <c r="X56" s="130"/>
      <c r="Y56" s="130"/>
      <c r="Z56" s="130"/>
      <c r="AA56" s="139"/>
      <c r="AB56" s="139"/>
      <c r="AC56" s="130"/>
      <c r="AD56" s="130"/>
      <c r="AE56" s="130"/>
      <c r="AF56" s="130"/>
      <c r="AG56" s="130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</row>
    <row r="57" spans="1:96" ht="25.5" customHeight="1" x14ac:dyDescent="0.25">
      <c r="A57" s="80"/>
      <c r="B57" s="116"/>
      <c r="C57" s="171"/>
      <c r="D57" s="171"/>
      <c r="E57" s="171"/>
      <c r="F57" s="207" t="s">
        <v>145</v>
      </c>
      <c r="G57" s="208"/>
      <c r="H57" s="208"/>
      <c r="I57" s="208"/>
      <c r="J57" s="208"/>
      <c r="K57" s="209" t="s">
        <v>146</v>
      </c>
      <c r="L57" s="209"/>
      <c r="M57" s="210" t="s">
        <v>147</v>
      </c>
      <c r="N57" s="210"/>
      <c r="O57" s="211" t="s">
        <v>148</v>
      </c>
      <c r="P57" s="211"/>
      <c r="Q57" s="212" t="s">
        <v>149</v>
      </c>
      <c r="R57" s="212"/>
      <c r="S57" s="186" t="s">
        <v>159</v>
      </c>
      <c r="T57" s="187"/>
      <c r="U57" s="187"/>
      <c r="V57" s="80"/>
      <c r="W57" s="80"/>
      <c r="X57" s="130"/>
      <c r="Y57" s="130"/>
      <c r="Z57" s="130"/>
      <c r="AA57" s="139"/>
      <c r="AB57" s="139"/>
      <c r="AC57" s="130"/>
      <c r="AD57" s="130"/>
      <c r="AE57" s="130"/>
      <c r="AF57" s="130"/>
      <c r="AG57" s="130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</row>
    <row r="58" spans="1:96" ht="27.75" customHeight="1" x14ac:dyDescent="0.25">
      <c r="A58" s="25"/>
      <c r="B58" s="24"/>
      <c r="C58" s="171"/>
      <c r="D58" s="171"/>
      <c r="E58" s="171"/>
      <c r="F58" s="190" t="s">
        <v>150</v>
      </c>
      <c r="G58" s="191"/>
      <c r="H58" s="191"/>
      <c r="I58" s="191"/>
      <c r="J58" s="191"/>
      <c r="K58" s="192" t="s">
        <v>151</v>
      </c>
      <c r="L58" s="192"/>
      <c r="M58" s="192" t="s">
        <v>152</v>
      </c>
      <c r="N58" s="192"/>
      <c r="O58" s="192" t="s">
        <v>153</v>
      </c>
      <c r="P58" s="192"/>
      <c r="Q58" s="192" t="s">
        <v>154</v>
      </c>
      <c r="R58" s="192"/>
      <c r="S58" s="188" t="s">
        <v>160</v>
      </c>
      <c r="T58" s="189"/>
      <c r="U58" s="189"/>
      <c r="V58" s="25"/>
      <c r="W58" s="25"/>
      <c r="X58" s="130"/>
      <c r="Y58" s="130"/>
      <c r="Z58" s="130"/>
      <c r="AA58" s="139"/>
      <c r="AB58" s="139"/>
      <c r="AC58" s="130"/>
      <c r="AD58" s="130"/>
      <c r="AE58" s="130"/>
      <c r="AF58" s="130"/>
      <c r="AG58" s="130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N58" s="131"/>
      <c r="BO58" s="131"/>
      <c r="BP58" s="131" t="e">
        <f>#VALUE!</f>
        <v>#VALUE!</v>
      </c>
      <c r="BQ58" s="131" t="e">
        <f>#VALUE!</f>
        <v>#VALUE!</v>
      </c>
      <c r="BR58" s="131" t="e">
        <f>#VALUE!</f>
        <v>#VALUE!</v>
      </c>
      <c r="BS58" s="131" t="e">
        <f>#VALUE!</f>
        <v>#VALUE!</v>
      </c>
      <c r="BT58" s="131" t="e">
        <f>#VALUE!</f>
        <v>#VALUE!</v>
      </c>
      <c r="BU58" s="131" t="e">
        <f>#VALUE!</f>
        <v>#VALUE!</v>
      </c>
      <c r="BV58" s="131" t="e">
        <f>#VALUE!</f>
        <v>#VALUE!</v>
      </c>
      <c r="BW58" s="131" t="e">
        <f>#VALUE!</f>
        <v>#VALUE!</v>
      </c>
      <c r="BX58" s="131" t="e">
        <f>#VALUE!</f>
        <v>#VALUE!</v>
      </c>
      <c r="BY58" s="131" t="e">
        <f>#VALUE!</f>
        <v>#VALUE!</v>
      </c>
      <c r="BZ58" s="131" t="e">
        <f>#VALUE!</f>
        <v>#VALUE!</v>
      </c>
      <c r="CA58" s="131" t="e">
        <f>#VALUE!</f>
        <v>#VALUE!</v>
      </c>
      <c r="CB58" s="131" t="e">
        <f>#VALUE!</f>
        <v>#VALUE!</v>
      </c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</row>
    <row r="59" spans="1:96" ht="21" x14ac:dyDescent="0.35">
      <c r="A59" s="25"/>
      <c r="B59" s="24"/>
      <c r="C59" s="25"/>
      <c r="D59" s="202" t="s">
        <v>48</v>
      </c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30"/>
      <c r="U59" s="25"/>
      <c r="V59" s="25"/>
      <c r="W59" s="25"/>
      <c r="X59" s="130"/>
      <c r="Y59" s="130"/>
      <c r="Z59" s="130"/>
      <c r="AA59" s="139"/>
      <c r="AB59" s="139"/>
      <c r="AC59" s="130"/>
      <c r="AD59" s="130"/>
      <c r="AE59" s="130"/>
      <c r="AF59" s="130"/>
      <c r="AG59" s="130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</row>
    <row r="60" spans="1:96" x14ac:dyDescent="0.25">
      <c r="A60" s="25"/>
      <c r="B60" s="25"/>
      <c r="C60" s="25"/>
      <c r="D60" s="30"/>
      <c r="E60" s="30"/>
      <c r="F60" s="30"/>
      <c r="G60" s="30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130"/>
      <c r="Y60" s="130"/>
      <c r="Z60" s="130"/>
      <c r="AA60" s="139"/>
      <c r="AB60" s="139"/>
      <c r="AC60" s="130"/>
      <c r="AD60" s="130"/>
      <c r="AE60" s="130"/>
      <c r="AF60" s="130"/>
      <c r="AG60" s="130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</row>
    <row r="61" spans="1:96" ht="15.75" x14ac:dyDescent="0.25">
      <c r="A61" s="25"/>
      <c r="B61" s="204" t="str">
        <f>IF(B62="","","Обучающиеся, выполнившие работу на высоком уровне  (на 5):")</f>
        <v>Обучающиеся, выполнившие работу на высоком уровне  (на 5):</v>
      </c>
      <c r="C61" s="204"/>
      <c r="D61" s="204"/>
      <c r="E61" s="204"/>
      <c r="F61" s="204"/>
      <c r="G61" s="204"/>
      <c r="H61" s="204"/>
      <c r="I61" s="204"/>
      <c r="J61" s="204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</row>
    <row r="62" spans="1:96" x14ac:dyDescent="0.25">
      <c r="A62" s="25"/>
      <c r="B62" s="203" t="str">
        <f>$AC$40</f>
        <v>Березовская Валерия,Камоликова Софья,Смородникова Таисия,Ханоян Анна,</v>
      </c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5"/>
      <c r="V62" s="25"/>
      <c r="W62" s="25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</row>
    <row r="63" spans="1:96" x14ac:dyDescent="0.25">
      <c r="A63" s="25"/>
      <c r="B63" s="203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5"/>
      <c r="V63" s="25"/>
      <c r="W63" s="25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</row>
    <row r="64" spans="1:96" ht="15.75" x14ac:dyDescent="0.25">
      <c r="A64" s="25"/>
      <c r="B64" s="109" t="str">
        <f>IF(B65="","","Не выполняли работу:")</f>
        <v>Не выполняли работу:</v>
      </c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</row>
    <row r="65" spans="1:96" x14ac:dyDescent="0.25">
      <c r="A65" s="25"/>
      <c r="B65" s="200" t="str">
        <f>$AG$40</f>
        <v>Барабанов Михаил,Бородин Даниил,Рак Дарья,</v>
      </c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5"/>
      <c r="V65" s="25"/>
      <c r="W65" s="25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</row>
    <row r="66" spans="1:96" x14ac:dyDescent="0.25">
      <c r="A66" s="25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5"/>
      <c r="V66" s="25"/>
      <c r="W66" s="25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</row>
    <row r="67" spans="1:96" ht="15.75" x14ac:dyDescent="0.25">
      <c r="A67" s="25"/>
      <c r="B67" s="199" t="str">
        <f>IF(B68="","","Обучающиеся, выполнившие работу на низком уровне (на 2):")</f>
        <v>Обучающиеся, выполнившие работу на низком уровне (на 2):</v>
      </c>
      <c r="C67" s="199"/>
      <c r="D67" s="199"/>
      <c r="E67" s="199"/>
      <c r="F67" s="199"/>
      <c r="G67" s="199"/>
      <c r="H67" s="199"/>
      <c r="I67" s="199"/>
      <c r="J67" s="199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</row>
    <row r="68" spans="1:96" x14ac:dyDescent="0.25">
      <c r="A68" s="25"/>
      <c r="B68" s="203" t="str">
        <f>$AF$40</f>
        <v>Жванская Варвара,Киященко Олеся,Кононенко Анастасия,Старовойт Анастасия,Строев Никита,Фараджзаде Раван,Ченцов Даниил,</v>
      </c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5"/>
      <c r="V68" s="25"/>
      <c r="W68" s="25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</row>
    <row r="69" spans="1:96" x14ac:dyDescent="0.25">
      <c r="A69" s="25"/>
      <c r="B69" s="203"/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5"/>
      <c r="V69" s="25"/>
      <c r="W69" s="25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</row>
    <row r="70" spans="1:96" ht="15.75" x14ac:dyDescent="0.25">
      <c r="A70" s="25"/>
      <c r="B70" s="204" t="str">
        <f>IF(B71="","","Усвоены умения на высоком уровне(&gt;=95% и &lt;=100%) :")</f>
        <v/>
      </c>
      <c r="C70" s="204"/>
      <c r="D70" s="204"/>
      <c r="E70" s="204"/>
      <c r="F70" s="204"/>
      <c r="G70" s="204"/>
      <c r="H70" s="204"/>
      <c r="I70" s="204"/>
      <c r="J70" s="204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</row>
    <row r="71" spans="1:96" ht="15" customHeight="1" x14ac:dyDescent="0.25">
      <c r="A71" s="25"/>
      <c r="B71" s="201" t="str">
        <f>$U$54</f>
        <v/>
      </c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5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</row>
    <row r="72" spans="1:96" ht="15" customHeight="1" x14ac:dyDescent="0.25">
      <c r="A72" s="25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5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</row>
    <row r="73" spans="1:96" ht="15" customHeight="1" x14ac:dyDescent="0.25">
      <c r="A73" s="25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5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</row>
    <row r="74" spans="1:96" ht="15.75" x14ac:dyDescent="0.25">
      <c r="A74" s="25"/>
      <c r="B74" s="199" t="str">
        <f>IF(B75="","","Не усвоены умения (&lt; 50%):")</f>
        <v>Не усвоены умения (&lt; 50%):</v>
      </c>
      <c r="C74" s="199"/>
      <c r="D74" s="199"/>
      <c r="E74" s="124"/>
      <c r="F74" s="124"/>
      <c r="G74" s="124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</row>
    <row r="75" spans="1:96" ht="15" customHeight="1" x14ac:dyDescent="0.25">
      <c r="A75" s="25"/>
      <c r="B75" s="201" t="str">
        <f>$U$55</f>
        <v>умение  находить  часть  числа  и  число  по  его части;умения  решать  текстовые  задачи  на 
движение, работу;умения  решать  текстовые  задачи  на проценты ;умение  находить  значение  арифметического выражения с натуральными числами, содержащего скобки;умение применять полученные знания для решения задач практического характера;развитие пространственных представлений;Умение  проводить  логические  обоснования,  доказательства  математических утверждений ;</v>
      </c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140"/>
      <c r="Y75" s="140"/>
      <c r="Z75" s="140"/>
      <c r="AA75" s="130"/>
      <c r="AB75" s="130"/>
      <c r="AC75" s="130"/>
      <c r="AD75" s="130"/>
      <c r="AE75" s="130"/>
      <c r="AF75" s="130"/>
      <c r="AG75" s="130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</row>
    <row r="76" spans="1:96" ht="15" customHeight="1" x14ac:dyDescent="0.25">
      <c r="A76" s="25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140"/>
      <c r="Y76" s="140"/>
      <c r="Z76" s="140"/>
      <c r="AA76" s="130"/>
      <c r="AB76" s="130"/>
      <c r="AC76" s="130"/>
      <c r="AD76" s="130"/>
      <c r="AE76" s="130"/>
      <c r="AF76" s="130"/>
      <c r="AG76" s="130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</row>
    <row r="77" spans="1:96" ht="15" customHeight="1" x14ac:dyDescent="0.25">
      <c r="A77" s="25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140"/>
      <c r="Y77" s="140"/>
      <c r="Z77" s="140"/>
      <c r="AA77" s="130"/>
      <c r="AB77" s="130"/>
      <c r="AC77" s="130"/>
      <c r="AD77" s="130"/>
      <c r="AE77" s="130"/>
      <c r="AF77" s="130"/>
      <c r="AG77" s="130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</row>
    <row r="78" spans="1:96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87"/>
      <c r="V78" s="18"/>
      <c r="W78" s="18"/>
      <c r="X78" s="131"/>
      <c r="Y78" s="131"/>
      <c r="Z78" s="131"/>
      <c r="AA78" s="131"/>
      <c r="AB78" s="131"/>
      <c r="AC78" s="131"/>
      <c r="AD78" s="131"/>
      <c r="AE78" s="131"/>
      <c r="AF78" s="130"/>
      <c r="AG78" s="130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</row>
    <row r="79" spans="1:96" x14ac:dyDescent="0.25">
      <c r="A79" s="25"/>
      <c r="B79" s="87"/>
      <c r="C79" s="87"/>
      <c r="D79" s="87"/>
      <c r="E79" s="87"/>
      <c r="F79" s="87"/>
      <c r="G79" s="87"/>
      <c r="H79" s="87"/>
      <c r="I79" s="87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87"/>
      <c r="V79" s="18"/>
      <c r="W79" s="18"/>
      <c r="X79" s="131"/>
      <c r="Y79" s="131"/>
      <c r="Z79" s="131"/>
      <c r="AA79" s="131"/>
      <c r="AB79" s="131"/>
      <c r="AC79" s="131"/>
      <c r="AD79" s="131"/>
      <c r="AE79" s="131"/>
      <c r="AF79" s="130"/>
      <c r="AG79" s="130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</row>
    <row r="80" spans="1:96" x14ac:dyDescent="0.25">
      <c r="A80" s="25"/>
      <c r="B80" s="87"/>
      <c r="C80" s="87"/>
      <c r="D80" s="87"/>
      <c r="E80" s="87"/>
      <c r="F80" s="87"/>
      <c r="G80" s="87"/>
      <c r="H80" s="87"/>
      <c r="I80" s="87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</row>
    <row r="81" spans="1:33" x14ac:dyDescent="0.25">
      <c r="A81" s="25"/>
      <c r="B81" s="80"/>
      <c r="C81" s="80"/>
      <c r="D81" s="80"/>
      <c r="E81" s="80"/>
      <c r="F81" s="80"/>
      <c r="G81" s="80"/>
      <c r="H81" s="80"/>
      <c r="I81" s="80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13"/>
      <c r="X81" s="213"/>
      <c r="Y81" s="213"/>
      <c r="Z81" s="213"/>
      <c r="AA81" s="213"/>
      <c r="AB81" s="213"/>
      <c r="AC81" s="214"/>
      <c r="AD81" s="71" t="s">
        <v>53</v>
      </c>
      <c r="AE81" s="71" t="s">
        <v>35</v>
      </c>
      <c r="AF81" s="71" t="s">
        <v>34</v>
      </c>
      <c r="AG81" s="71" t="s">
        <v>33</v>
      </c>
    </row>
    <row r="82" spans="1:33" x14ac:dyDescent="0.25">
      <c r="A82" s="25"/>
      <c r="B82" s="80"/>
      <c r="C82" s="80"/>
      <c r="D82" s="80"/>
      <c r="E82" s="80"/>
      <c r="F82" s="80"/>
      <c r="G82" s="80"/>
      <c r="H82" s="80"/>
      <c r="I82" s="80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13"/>
      <c r="X82" s="213"/>
      <c r="Y82" s="213"/>
      <c r="Z82" s="213"/>
      <c r="AA82" s="213"/>
      <c r="AB82" s="213"/>
      <c r="AC82" s="214"/>
      <c r="AD82" s="144" t="s">
        <v>110</v>
      </c>
      <c r="AE82" s="144" t="s">
        <v>111</v>
      </c>
      <c r="AF82" s="144" t="s">
        <v>112</v>
      </c>
      <c r="AG82" s="144" t="s">
        <v>113</v>
      </c>
    </row>
    <row r="83" spans="1:33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</row>
    <row r="84" spans="1:33" x14ac:dyDescent="0.25">
      <c r="A84" s="80"/>
      <c r="B84" s="100"/>
      <c r="C84" s="100"/>
      <c r="D84" s="100"/>
      <c r="E84" s="100"/>
      <c r="F84" s="100"/>
      <c r="G84" s="100"/>
      <c r="H84" s="100"/>
      <c r="I84" s="10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130"/>
      <c r="Y84" s="141"/>
      <c r="Z84" s="141"/>
      <c r="AA84" s="141"/>
      <c r="AB84" s="141"/>
      <c r="AC84" s="141"/>
      <c r="AD84" s="141"/>
      <c r="AE84" s="141"/>
      <c r="AF84" s="141"/>
      <c r="AG84" s="141"/>
    </row>
    <row r="85" spans="1:33" x14ac:dyDescent="0.2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131"/>
      <c r="Y85" s="142"/>
      <c r="Z85" s="142"/>
      <c r="AA85" s="142"/>
      <c r="AB85" s="142"/>
      <c r="AC85" s="142"/>
      <c r="AD85" s="142"/>
      <c r="AE85" s="142"/>
      <c r="AF85" s="142"/>
      <c r="AG85" s="142"/>
    </row>
    <row r="86" spans="1:33" x14ac:dyDescent="0.2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131"/>
      <c r="Y86" s="142"/>
      <c r="Z86" s="142"/>
      <c r="AA86" s="142"/>
      <c r="AB86" s="142"/>
      <c r="AC86" s="142"/>
      <c r="AD86" s="142"/>
      <c r="AE86" s="142"/>
      <c r="AF86" s="142"/>
      <c r="AG86" s="142"/>
    </row>
    <row r="87" spans="1:33" x14ac:dyDescent="0.2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131"/>
      <c r="Y87" s="142"/>
      <c r="Z87" s="142"/>
      <c r="AA87" s="142"/>
      <c r="AB87" s="142"/>
      <c r="AC87" s="142"/>
      <c r="AD87" s="142"/>
      <c r="AE87" s="142"/>
      <c r="AF87" s="142"/>
      <c r="AG87" s="142"/>
    </row>
    <row r="88" spans="1:33" x14ac:dyDescent="0.2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131"/>
      <c r="Y88" s="142"/>
      <c r="Z88" s="142"/>
      <c r="AA88" s="142"/>
      <c r="AB88" s="142"/>
      <c r="AC88" s="142"/>
      <c r="AD88" s="142"/>
      <c r="AE88" s="142"/>
      <c r="AF88" s="142"/>
      <c r="AG88" s="142"/>
    </row>
    <row r="89" spans="1:33" x14ac:dyDescent="0.2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131"/>
      <c r="Y89" s="142"/>
      <c r="Z89" s="142"/>
      <c r="AA89" s="142"/>
      <c r="AB89" s="142"/>
      <c r="AC89" s="142"/>
      <c r="AD89" s="142"/>
      <c r="AE89" s="142"/>
      <c r="AF89" s="142"/>
      <c r="AG89" s="142"/>
    </row>
    <row r="90" spans="1:33" x14ac:dyDescent="0.2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131"/>
      <c r="Y90" s="142"/>
      <c r="Z90" s="142"/>
      <c r="AA90" s="142"/>
      <c r="AB90" s="142"/>
      <c r="AC90" s="142"/>
      <c r="AD90" s="142"/>
      <c r="AE90" s="142"/>
      <c r="AF90" s="142"/>
      <c r="AG90" s="142"/>
    </row>
    <row r="91" spans="1:33" x14ac:dyDescent="0.2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131"/>
      <c r="Y91" s="142"/>
      <c r="Z91" s="142"/>
      <c r="AA91" s="142"/>
      <c r="AB91" s="142"/>
      <c r="AC91" s="142"/>
      <c r="AD91" s="142"/>
      <c r="AE91" s="142"/>
      <c r="AF91" s="142"/>
      <c r="AG91" s="142"/>
    </row>
    <row r="92" spans="1:33" x14ac:dyDescent="0.2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131"/>
      <c r="Y92" s="142"/>
      <c r="Z92" s="142"/>
      <c r="AA92" s="142"/>
      <c r="AB92" s="142"/>
      <c r="AC92" s="142"/>
      <c r="AD92" s="142"/>
      <c r="AE92" s="142"/>
      <c r="AF92" s="142"/>
      <c r="AG92" s="142"/>
    </row>
    <row r="93" spans="1:33" x14ac:dyDescent="0.2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131"/>
      <c r="Y93" s="142"/>
      <c r="Z93" s="142"/>
      <c r="AA93" s="142"/>
      <c r="AB93" s="142"/>
      <c r="AC93" s="142"/>
      <c r="AD93" s="142"/>
      <c r="AE93" s="142"/>
      <c r="AF93" s="142"/>
      <c r="AG93" s="142"/>
    </row>
    <row r="94" spans="1:33" x14ac:dyDescent="0.2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131"/>
      <c r="Y94" s="142"/>
      <c r="Z94" s="142"/>
      <c r="AA94" s="142"/>
      <c r="AB94" s="142"/>
      <c r="AC94" s="142"/>
      <c r="AD94" s="142"/>
      <c r="AE94" s="142"/>
      <c r="AF94" s="142"/>
      <c r="AG94" s="142"/>
    </row>
    <row r="95" spans="1:33" x14ac:dyDescent="0.2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131"/>
      <c r="Y95" s="142"/>
      <c r="Z95" s="142"/>
      <c r="AA95" s="142"/>
      <c r="AB95" s="142"/>
      <c r="AC95" s="142"/>
      <c r="AD95" s="142"/>
      <c r="AE95" s="142"/>
      <c r="AF95" s="142"/>
      <c r="AG95" s="142"/>
    </row>
    <row r="96" spans="1:33" x14ac:dyDescent="0.2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131"/>
      <c r="Y96" s="142"/>
      <c r="Z96" s="142"/>
      <c r="AA96" s="142"/>
      <c r="AB96" s="142"/>
      <c r="AC96" s="142"/>
      <c r="AD96" s="142"/>
      <c r="AE96" s="142"/>
      <c r="AF96" s="142"/>
      <c r="AG96" s="142"/>
    </row>
    <row r="97" spans="1:33" x14ac:dyDescent="0.2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131"/>
      <c r="Y97" s="142"/>
      <c r="Z97" s="142"/>
      <c r="AA97" s="142"/>
      <c r="AB97" s="142"/>
      <c r="AC97" s="142"/>
      <c r="AD97" s="142"/>
      <c r="AE97" s="142"/>
      <c r="AF97" s="142"/>
      <c r="AG97" s="142"/>
    </row>
    <row r="98" spans="1:33" x14ac:dyDescent="0.2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131"/>
    </row>
    <row r="99" spans="1:33" x14ac:dyDescent="0.2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131"/>
    </row>
    <row r="100" spans="1:33" x14ac:dyDescent="0.2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131"/>
    </row>
    <row r="101" spans="1:33" x14ac:dyDescent="0.2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131"/>
    </row>
    <row r="102" spans="1:33" x14ac:dyDescent="0.2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131"/>
    </row>
    <row r="103" spans="1:33" x14ac:dyDescent="0.2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131"/>
    </row>
    <row r="104" spans="1:33" x14ac:dyDescent="0.2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131"/>
    </row>
    <row r="105" spans="1:33" x14ac:dyDescent="0.2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131"/>
    </row>
    <row r="106" spans="1:33" x14ac:dyDescent="0.2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131"/>
    </row>
    <row r="107" spans="1:33" x14ac:dyDescent="0.2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131"/>
    </row>
    <row r="108" spans="1:33" x14ac:dyDescent="0.2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131"/>
    </row>
    <row r="117" spans="2:18" ht="65.25" customHeight="1" x14ac:dyDescent="0.25">
      <c r="B117" s="14" t="s">
        <v>13</v>
      </c>
      <c r="C117" s="14" t="s">
        <v>14</v>
      </c>
      <c r="D117" s="14" t="s">
        <v>15</v>
      </c>
      <c r="E117" s="14" t="s">
        <v>16</v>
      </c>
      <c r="F117" s="14" t="s">
        <v>17</v>
      </c>
      <c r="G117" s="14" t="s">
        <v>18</v>
      </c>
      <c r="H117" s="14" t="s">
        <v>19</v>
      </c>
      <c r="I117" s="14" t="s">
        <v>20</v>
      </c>
      <c r="J117" s="14" t="s">
        <v>21</v>
      </c>
      <c r="K117" s="14" t="s">
        <v>22</v>
      </c>
      <c r="L117" s="14" t="s">
        <v>106</v>
      </c>
      <c r="M117" s="14" t="s">
        <v>107</v>
      </c>
      <c r="N117" s="14" t="s">
        <v>108</v>
      </c>
      <c r="O117" s="14" t="s">
        <v>109</v>
      </c>
      <c r="P117" s="14" t="s">
        <v>95</v>
      </c>
      <c r="Q117" s="14" t="s">
        <v>96</v>
      </c>
      <c r="R117" s="14"/>
    </row>
    <row r="118" spans="2:18" x14ac:dyDescent="0.25">
      <c r="B118" s="10">
        <f t="shared" ref="B118" si="147">D43</f>
        <v>0.5</v>
      </c>
      <c r="C118" s="10">
        <f t="shared" ref="C118" si="148">E43</f>
        <v>0.7857142857142857</v>
      </c>
      <c r="D118" s="10">
        <f t="shared" ref="D118" si="149">F43</f>
        <v>0.7857142857142857</v>
      </c>
      <c r="E118" s="10">
        <f t="shared" ref="E118" si="150">G43</f>
        <v>0.4642857142857143</v>
      </c>
      <c r="F118" s="10">
        <f t="shared" ref="F118" si="151">H43</f>
        <v>0.7857142857142857</v>
      </c>
      <c r="G118" s="10">
        <f t="shared" ref="G118" si="152">I43</f>
        <v>0.44642857142857145</v>
      </c>
      <c r="H118" s="10">
        <f t="shared" ref="H118" si="153">J43</f>
        <v>0.5714285714285714</v>
      </c>
      <c r="I118" s="10">
        <f t="shared" ref="I118" si="154">K43</f>
        <v>0.17857142857142858</v>
      </c>
      <c r="J118" s="10">
        <f t="shared" ref="J118" si="155">L43</f>
        <v>0.4107142857142857</v>
      </c>
      <c r="K118" s="10">
        <f t="shared" ref="K118" si="156">M43</f>
        <v>0.2857142857142857</v>
      </c>
      <c r="L118" s="10">
        <f t="shared" ref="L118" si="157">N43</f>
        <v>0.9285714285714286</v>
      </c>
      <c r="M118" s="10">
        <f t="shared" ref="M118" si="158">O43</f>
        <v>0.8928571428571429</v>
      </c>
      <c r="N118" s="10">
        <f t="shared" ref="N118" si="159">P43</f>
        <v>0.5714285714285714</v>
      </c>
      <c r="O118" s="10">
        <f t="shared" ref="O118" si="160">Q43</f>
        <v>0.75</v>
      </c>
      <c r="P118" s="10">
        <f t="shared" ref="P118" si="161">R43</f>
        <v>0.17857142857142858</v>
      </c>
      <c r="Q118" s="10">
        <f t="shared" ref="Q118" si="162">S43</f>
        <v>0.26785714285714285</v>
      </c>
      <c r="R118" s="10">
        <f t="shared" ref="R118" si="163">T43</f>
        <v>1.25</v>
      </c>
    </row>
  </sheetData>
  <sheetProtection algorithmName="SHA-512" hashValue="eRUYHDgFKgYBcIhHgEU17ucFIe0S6Fl7da7JrovMbPqSK3kphWyZK6MwqBpQsbg2TZwYSZW0kS71rWCHuFwfQw==" saltValue="osnDPvemvjnhuCD+0BGTwg==" spinCount="100000" sheet="1" objects="1" scenarios="1"/>
  <mergeCells count="35">
    <mergeCell ref="W4:W6"/>
    <mergeCell ref="V4:V5"/>
    <mergeCell ref="N4:O4"/>
    <mergeCell ref="P4:Q4"/>
    <mergeCell ref="D1:X1"/>
    <mergeCell ref="D2:X3"/>
    <mergeCell ref="X4:X6"/>
    <mergeCell ref="W81:AC81"/>
    <mergeCell ref="W82:AC82"/>
    <mergeCell ref="B75:W77"/>
    <mergeCell ref="B68:T69"/>
    <mergeCell ref="B70:J70"/>
    <mergeCell ref="A4:A6"/>
    <mergeCell ref="U4:U6"/>
    <mergeCell ref="B74:D74"/>
    <mergeCell ref="B4:B6"/>
    <mergeCell ref="B65:T66"/>
    <mergeCell ref="B71:V73"/>
    <mergeCell ref="D59:S59"/>
    <mergeCell ref="B62:T63"/>
    <mergeCell ref="B61:J61"/>
    <mergeCell ref="B67:J67"/>
    <mergeCell ref="F56:R56"/>
    <mergeCell ref="F57:J57"/>
    <mergeCell ref="K57:L57"/>
    <mergeCell ref="M57:N57"/>
    <mergeCell ref="O57:P57"/>
    <mergeCell ref="Q57:R57"/>
    <mergeCell ref="S57:U57"/>
    <mergeCell ref="S58:U58"/>
    <mergeCell ref="F58:J58"/>
    <mergeCell ref="K58:L58"/>
    <mergeCell ref="M58:N58"/>
    <mergeCell ref="O58:P58"/>
    <mergeCell ref="Q58:R58"/>
  </mergeCells>
  <phoneticPr fontId="0" type="noConversion"/>
  <conditionalFormatting sqref="D45:G45 C44:C45 U7:U39 D40:T42 D44:T44 D50:T50 B7:T7 B8:S39">
    <cfRule type="cellIs" dxfId="48" priority="36" operator="equal">
      <formula>0</formula>
    </cfRule>
  </conditionalFormatting>
  <conditionalFormatting sqref="V7:V39">
    <cfRule type="cellIs" dxfId="47" priority="21" operator="equal">
      <formula>43</formula>
    </cfRule>
    <cfRule type="cellIs" dxfId="46" priority="34" operator="equal">
      <formula>"+"</formula>
    </cfRule>
    <cfRule type="cellIs" dxfId="45" priority="35" operator="equal">
      <formula>"-"</formula>
    </cfRule>
  </conditionalFormatting>
  <conditionalFormatting sqref="AA40:AB40 W7:Z40">
    <cfRule type="cellIs" dxfId="44" priority="31" operator="equal">
      <formula>"базовый"</formula>
    </cfRule>
    <cfRule type="cellIs" dxfId="43" priority="32" operator="equal">
      <formula>"базовый"</formula>
    </cfRule>
    <cfRule type="cellIs" dxfId="42" priority="33" operator="equal">
      <formula>"ниже базового"</formula>
    </cfRule>
  </conditionalFormatting>
  <conditionalFormatting sqref="D47:T48 H44:T45 B71:W77 D43:T43 B118:R118">
    <cfRule type="containsErrors" dxfId="41" priority="29">
      <formula>ISERROR(B43)</formula>
    </cfRule>
  </conditionalFormatting>
  <conditionalFormatting sqref="W7:Z39">
    <cfRule type="containsText" dxfId="40" priority="8" operator="containsText" text="ложь">
      <formula>NOT(ISERROR(SEARCH("ложь",W7)))</formula>
    </cfRule>
    <cfRule type="cellIs" dxfId="39" priority="22" operator="equal">
      <formula>5</formula>
    </cfRule>
    <cfRule type="cellIs" dxfId="38" priority="23" operator="equal">
      <formula>4</formula>
    </cfRule>
    <cfRule type="cellIs" dxfId="37" priority="24" operator="equal">
      <formula>3</formula>
    </cfRule>
    <cfRule type="cellIs" dxfId="36" priority="25" operator="equal">
      <formula>2</formula>
    </cfRule>
  </conditionalFormatting>
  <conditionalFormatting sqref="D7:T7 D8:S39">
    <cfRule type="cellIs" dxfId="35" priority="13" operator="equal">
      <formula>0</formula>
    </cfRule>
  </conditionalFormatting>
  <conditionalFormatting sqref="B30:B39">
    <cfRule type="cellIs" dxfId="34" priority="12" operator="equal">
      <formula>0</formula>
    </cfRule>
  </conditionalFormatting>
  <conditionalFormatting sqref="B7:B39">
    <cfRule type="cellIs" dxfId="33" priority="11" operator="equal">
      <formula>0</formula>
    </cfRule>
  </conditionalFormatting>
  <conditionalFormatting sqref="C8:C29 C7:T7 D8:S39">
    <cfRule type="cellIs" dxfId="32" priority="5" operator="equal">
      <formula>0</formula>
    </cfRule>
  </conditionalFormatting>
  <conditionalFormatting sqref="D7:T7 D8:S39">
    <cfRule type="cellIs" dxfId="31" priority="4" operator="equal">
      <formula>0</formula>
    </cfRule>
  </conditionalFormatting>
  <conditionalFormatting sqref="C30:C39">
    <cfRule type="cellIs" dxfId="30" priority="2" operator="equal">
      <formula>0</formula>
    </cfRule>
  </conditionalFormatting>
  <conditionalFormatting sqref="X4">
    <cfRule type="cellIs" dxfId="29" priority="1" operator="between">
      <formula>19</formula>
      <formula>20</formula>
    </cfRule>
  </conditionalFormatting>
  <dataValidations count="2">
    <dataValidation type="whole" allowBlank="1" showInputMessage="1" showErrorMessage="1" errorTitle="Ошибка" error="Введите числа от 0 до 1" sqref="J7:K39 D7:H39 T7 N7:R39">
      <formula1>0</formula1>
      <formula2>1</formula2>
    </dataValidation>
    <dataValidation type="whole" allowBlank="1" showInputMessage="1" showErrorMessage="1" errorTitle="Ошибка" error="Введите числа от 0 до 1" sqref="I7:I39 L7:M39 S7:S39">
      <formula1>0</formula1>
      <formula2>2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499984740745262"/>
  </sheetPr>
  <dimension ref="A1:AR55"/>
  <sheetViews>
    <sheetView workbookViewId="0">
      <selection activeCell="K10" sqref="K10:N10"/>
    </sheetView>
  </sheetViews>
  <sheetFormatPr defaultRowHeight="15" x14ac:dyDescent="0.25"/>
  <cols>
    <col min="1" max="1" width="3" customWidth="1"/>
    <col min="2" max="2" width="27.5703125" customWidth="1"/>
    <col min="3" max="3" width="6.42578125" customWidth="1"/>
    <col min="4" max="4" width="7.7109375" customWidth="1"/>
    <col min="5" max="5" width="6.7109375" customWidth="1"/>
    <col min="6" max="6" width="6.5703125" customWidth="1"/>
    <col min="7" max="7" width="7.140625" customWidth="1"/>
    <col min="8" max="8" width="7.85546875" customWidth="1"/>
    <col min="9" max="10" width="6.28515625" customWidth="1"/>
    <col min="11" max="11" width="6.42578125" customWidth="1"/>
    <col min="12" max="12" width="6.28515625" customWidth="1"/>
    <col min="13" max="13" width="8" customWidth="1"/>
    <col min="14" max="17" width="8.140625" customWidth="1"/>
    <col min="18" max="18" width="8.42578125" customWidth="1"/>
    <col min="19" max="19" width="6.28515625" customWidth="1"/>
    <col min="20" max="20" width="6.140625" customWidth="1"/>
    <col min="21" max="21" width="6.28515625" customWidth="1"/>
    <col min="22" max="22" width="6" customWidth="1"/>
    <col min="23" max="23" width="6.140625" customWidth="1"/>
    <col min="24" max="24" width="6.42578125" customWidth="1"/>
    <col min="25" max="25" width="5.85546875" customWidth="1"/>
    <col min="26" max="26" width="7.28515625" customWidth="1"/>
    <col min="27" max="28" width="6.5703125" customWidth="1"/>
    <col min="29" max="29" width="6.28515625" customWidth="1"/>
    <col min="30" max="31" width="6" customWidth="1"/>
    <col min="32" max="32" width="6.140625" customWidth="1"/>
    <col min="33" max="33" width="5.7109375" customWidth="1"/>
    <col min="34" max="34" width="6.140625" customWidth="1"/>
    <col min="35" max="35" width="6" customWidth="1"/>
    <col min="36" max="36" width="5.7109375" customWidth="1"/>
    <col min="37" max="37" width="6.140625" customWidth="1"/>
    <col min="38" max="39" width="5.7109375" customWidth="1"/>
    <col min="40" max="40" width="5.85546875" customWidth="1"/>
    <col min="41" max="42" width="8.28515625" customWidth="1"/>
    <col min="43" max="43" width="8.42578125" customWidth="1"/>
    <col min="44" max="44" width="8.28515625" customWidth="1"/>
  </cols>
  <sheetData>
    <row r="1" spans="1:44" ht="25.5" customHeight="1" x14ac:dyDescent="0.25">
      <c r="A1" s="1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18" x14ac:dyDescent="0.25">
      <c r="A2" s="1"/>
      <c r="B2" s="25"/>
      <c r="I2" s="169" t="s">
        <v>58</v>
      </c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30" customHeight="1" x14ac:dyDescent="0.25">
      <c r="A3" s="1"/>
      <c r="B3" s="26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5"/>
      <c r="AB3" s="25"/>
      <c r="AC3" s="25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18" x14ac:dyDescent="0.25">
      <c r="A4" s="25"/>
      <c r="D4" s="25"/>
      <c r="E4" s="45"/>
      <c r="F4" s="45"/>
      <c r="G4" s="45"/>
      <c r="H4" s="45"/>
      <c r="I4" s="45"/>
      <c r="J4" s="45"/>
      <c r="K4" s="45"/>
      <c r="L4" s="45"/>
      <c r="M4" s="45"/>
      <c r="N4" s="45"/>
      <c r="O4" s="125"/>
      <c r="P4" s="125"/>
      <c r="Q4" s="125"/>
      <c r="R4" s="45"/>
      <c r="S4" s="45"/>
      <c r="T4" s="45"/>
      <c r="U4" s="45"/>
      <c r="V4" s="45"/>
      <c r="W4" s="45"/>
      <c r="X4" s="45"/>
      <c r="Y4" s="45"/>
      <c r="Z4" s="45"/>
      <c r="AA4" s="25"/>
      <c r="AB4" s="25"/>
      <c r="AC4" s="25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18" x14ac:dyDescent="0.25">
      <c r="A5" s="251" t="s">
        <v>91</v>
      </c>
      <c r="B5" s="252"/>
      <c r="C5" s="106" t="s">
        <v>92</v>
      </c>
      <c r="D5" s="106" t="s">
        <v>14</v>
      </c>
      <c r="E5" s="106" t="s">
        <v>15</v>
      </c>
      <c r="F5" s="106" t="s">
        <v>16</v>
      </c>
      <c r="G5" s="106" t="s">
        <v>17</v>
      </c>
      <c r="H5" s="106" t="s">
        <v>18</v>
      </c>
      <c r="I5" s="106" t="s">
        <v>19</v>
      </c>
      <c r="J5" s="106" t="s">
        <v>20</v>
      </c>
      <c r="K5" s="106" t="s">
        <v>21</v>
      </c>
      <c r="L5" s="106" t="s">
        <v>22</v>
      </c>
      <c r="M5" s="106" t="s">
        <v>114</v>
      </c>
      <c r="N5" s="106" t="s">
        <v>115</v>
      </c>
      <c r="O5" s="106" t="s">
        <v>109</v>
      </c>
      <c r="P5" s="106" t="s">
        <v>109</v>
      </c>
      <c r="Q5" s="106" t="s">
        <v>95</v>
      </c>
      <c r="R5" s="106" t="s">
        <v>96</v>
      </c>
      <c r="S5" s="76"/>
      <c r="T5" s="76"/>
      <c r="U5" s="76"/>
      <c r="V5" s="76"/>
      <c r="W5" s="76"/>
      <c r="X5" s="76"/>
      <c r="Y5" s="76"/>
      <c r="Z5" s="76"/>
      <c r="AA5" s="25"/>
      <c r="AB5" s="25"/>
      <c r="AC5" s="25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18" x14ac:dyDescent="0.25">
      <c r="A6" s="253" t="s">
        <v>93</v>
      </c>
      <c r="B6" s="254"/>
      <c r="C6" s="101">
        <f>математика!$D$42</f>
        <v>14</v>
      </c>
      <c r="D6" s="101">
        <f>математика!$D$42</f>
        <v>14</v>
      </c>
      <c r="E6" s="101">
        <f>математика!$D$42</f>
        <v>14</v>
      </c>
      <c r="F6" s="101">
        <f>математика!$D$42</f>
        <v>14</v>
      </c>
      <c r="G6" s="101">
        <f>математика!$D$42</f>
        <v>14</v>
      </c>
      <c r="H6" s="101">
        <f>математика!$D$42</f>
        <v>14</v>
      </c>
      <c r="I6" s="101">
        <f>математика!$D$42</f>
        <v>14</v>
      </c>
      <c r="J6" s="101">
        <f>математика!$D$42</f>
        <v>14</v>
      </c>
      <c r="K6" s="101">
        <f>математика!$D$42</f>
        <v>14</v>
      </c>
      <c r="L6" s="101">
        <f>математика!$D$42</f>
        <v>14</v>
      </c>
      <c r="M6" s="101">
        <f>математика!$D$42</f>
        <v>14</v>
      </c>
      <c r="N6" s="101">
        <f>математика!$D$42</f>
        <v>14</v>
      </c>
      <c r="O6" s="101">
        <f>математика!$D$42</f>
        <v>14</v>
      </c>
      <c r="P6" s="101">
        <f>математика!$D$42</f>
        <v>14</v>
      </c>
      <c r="Q6" s="101">
        <f>математика!$D$42</f>
        <v>14</v>
      </c>
      <c r="R6" s="101">
        <f>математика!$D$42</f>
        <v>14</v>
      </c>
      <c r="S6" s="76"/>
      <c r="T6" s="76"/>
      <c r="U6" s="76"/>
      <c r="V6" s="76"/>
      <c r="W6" s="76"/>
      <c r="X6" s="76"/>
      <c r="Y6" s="76"/>
      <c r="Z6" s="76"/>
      <c r="AA6" s="25"/>
      <c r="AB6" s="25"/>
      <c r="AC6" s="25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ht="18" x14ac:dyDescent="0.25">
      <c r="A7" s="255" t="s">
        <v>3</v>
      </c>
      <c r="B7" s="256"/>
      <c r="C7" s="102">
        <f>математика!$D$46</f>
        <v>0.5</v>
      </c>
      <c r="D7" s="102">
        <f>математика!$E$46</f>
        <v>0.7857142857142857</v>
      </c>
      <c r="E7" s="102">
        <f>математика!$F$46</f>
        <v>0.7857142857142857</v>
      </c>
      <c r="F7" s="102">
        <f>математика!$G$46</f>
        <v>0.4642857142857143</v>
      </c>
      <c r="G7" s="102">
        <f>математика!$H$46</f>
        <v>0.7857142857142857</v>
      </c>
      <c r="H7" s="102">
        <f>математика!$I$46</f>
        <v>0.44642857142857145</v>
      </c>
      <c r="I7" s="102">
        <f>математика!$J$46</f>
        <v>0.5714285714285714</v>
      </c>
      <c r="J7" s="102">
        <f>математика!$K$46</f>
        <v>0.17857142857142858</v>
      </c>
      <c r="K7" s="102">
        <f>математика!$L$46</f>
        <v>0.4107142857142857</v>
      </c>
      <c r="L7" s="102">
        <f>математика!$M$46</f>
        <v>0.2857142857142857</v>
      </c>
      <c r="M7" s="102">
        <f>математика!$N$46</f>
        <v>0.9285714285714286</v>
      </c>
      <c r="N7" s="102">
        <f>математика!$O$46</f>
        <v>0.8928571428571429</v>
      </c>
      <c r="O7" s="102">
        <f>математика!$P$46</f>
        <v>0.5714285714285714</v>
      </c>
      <c r="P7" s="102">
        <f>математика!$Q$46</f>
        <v>0.75</v>
      </c>
      <c r="Q7" s="102">
        <f>математика!$R$46</f>
        <v>0.17857142857142858</v>
      </c>
      <c r="R7" s="102">
        <f>математика!$S$46</f>
        <v>0.26785714285714285</v>
      </c>
      <c r="S7" s="76"/>
      <c r="T7" s="76"/>
      <c r="U7" s="76"/>
      <c r="V7" s="76"/>
      <c r="W7" s="76"/>
      <c r="X7" s="76"/>
      <c r="Y7" s="76"/>
      <c r="Z7" s="76"/>
      <c r="AA7" s="25"/>
      <c r="AB7" s="25"/>
      <c r="AC7" s="25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18" x14ac:dyDescent="0.25">
      <c r="A8" s="104"/>
      <c r="B8" s="104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76"/>
      <c r="T8" s="76"/>
      <c r="U8" s="76"/>
      <c r="V8" s="76"/>
      <c r="W8" s="76"/>
      <c r="X8" s="76"/>
      <c r="Y8" s="76"/>
      <c r="Z8" s="76"/>
      <c r="AA8" s="25"/>
      <c r="AB8" s="25"/>
      <c r="AC8" s="25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31.5" customHeight="1" x14ac:dyDescent="0.25">
      <c r="A9" s="25"/>
      <c r="B9" s="103" t="s">
        <v>37</v>
      </c>
      <c r="C9" s="107" t="s">
        <v>31</v>
      </c>
      <c r="D9" s="107" t="s">
        <v>32</v>
      </c>
      <c r="E9" s="108" t="s">
        <v>33</v>
      </c>
      <c r="F9" s="108" t="s">
        <v>34</v>
      </c>
      <c r="G9" s="108" t="s">
        <v>35</v>
      </c>
      <c r="H9" s="108" t="s">
        <v>36</v>
      </c>
      <c r="I9" s="45"/>
      <c r="J9" s="45"/>
      <c r="K9" s="45"/>
      <c r="L9" s="45"/>
      <c r="M9" s="45"/>
      <c r="N9" s="45"/>
      <c r="O9" s="125"/>
      <c r="P9" s="125"/>
      <c r="Q9" s="125"/>
      <c r="R9" s="45"/>
      <c r="S9" s="257"/>
      <c r="T9" s="257"/>
      <c r="U9" s="257"/>
      <c r="V9" s="257"/>
      <c r="W9" s="257"/>
      <c r="X9" s="62"/>
      <c r="Y9" s="62"/>
      <c r="Z9" s="63"/>
      <c r="AA9" s="25"/>
      <c r="AB9" s="25"/>
      <c r="AC9" s="25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22.5" customHeight="1" x14ac:dyDescent="0.25">
      <c r="A10" s="25"/>
      <c r="B10" s="118" t="s">
        <v>195</v>
      </c>
      <c r="C10" s="86">
        <f>математика!$C$49</f>
        <v>31</v>
      </c>
      <c r="D10" s="86">
        <f>математика!$C$44</f>
        <v>28</v>
      </c>
      <c r="E10" s="27">
        <f>IF(математика!W49=0,"0",математика!$W$49)</f>
        <v>4</v>
      </c>
      <c r="F10" s="27">
        <f>IF(математика!W48=0,"0",математика!$W$48)</f>
        <v>14</v>
      </c>
      <c r="G10" s="27">
        <f>IF(математика!W51=0,"0",математика!$W$51)</f>
        <v>3</v>
      </c>
      <c r="H10" s="27">
        <f>IF(математика!W50=0,"0",математика!$W$50)</f>
        <v>7</v>
      </c>
      <c r="I10" s="45"/>
      <c r="J10" s="45"/>
      <c r="K10" s="244"/>
      <c r="L10" s="244"/>
      <c r="M10" s="244"/>
      <c r="N10" s="244"/>
      <c r="O10" s="126"/>
      <c r="P10" s="126"/>
      <c r="Q10" s="126"/>
      <c r="R10" s="91"/>
      <c r="S10" s="92"/>
      <c r="T10" s="93"/>
      <c r="U10" s="87"/>
      <c r="V10" s="87"/>
      <c r="W10" s="93"/>
      <c r="X10" s="260"/>
      <c r="Y10" s="260"/>
      <c r="Z10" s="94"/>
      <c r="AA10" s="25"/>
      <c r="AB10" s="25"/>
      <c r="AC10" s="25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24" customHeight="1" x14ac:dyDescent="0.25">
      <c r="A11" s="25"/>
      <c r="B11" s="258" t="s">
        <v>3</v>
      </c>
      <c r="C11" s="259"/>
      <c r="D11" s="96">
        <f>D10/C10</f>
        <v>0.90322580645161288</v>
      </c>
      <c r="E11" s="49">
        <f>математика!$AA$49</f>
        <v>0.14285714285714285</v>
      </c>
      <c r="F11" s="49">
        <f>математика!$AA$48</f>
        <v>0.5</v>
      </c>
      <c r="G11" s="49">
        <f>математика!$AA$51</f>
        <v>0.10714285714285714</v>
      </c>
      <c r="H11" s="49">
        <f>математика!$AA$50</f>
        <v>0.25</v>
      </c>
      <c r="I11" s="45"/>
      <c r="J11" s="45"/>
      <c r="K11" s="95"/>
      <c r="L11" s="95"/>
      <c r="M11" s="95"/>
      <c r="N11" s="95"/>
      <c r="O11" s="95"/>
      <c r="P11" s="95"/>
      <c r="Q11" s="95"/>
      <c r="R11" s="95"/>
      <c r="S11" s="87"/>
      <c r="T11" s="87"/>
      <c r="U11" s="87"/>
      <c r="V11" s="87"/>
      <c r="W11" s="87"/>
      <c r="X11" s="87"/>
      <c r="Y11" s="87"/>
      <c r="Z11" s="87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24" customHeight="1" x14ac:dyDescent="0.25">
      <c r="A12" s="25"/>
      <c r="B12" s="264" t="s">
        <v>51</v>
      </c>
      <c r="C12" s="264"/>
      <c r="D12" s="236">
        <f>(E10+F10)/D10</f>
        <v>0.6428571428571429</v>
      </c>
      <c r="E12" s="236"/>
      <c r="F12" s="88"/>
      <c r="G12" s="88"/>
      <c r="H12" s="88"/>
      <c r="I12" s="89"/>
      <c r="J12" s="76"/>
      <c r="K12" s="84"/>
      <c r="L12" s="84"/>
      <c r="M12" s="84"/>
      <c r="N12" s="84"/>
      <c r="O12" s="84"/>
      <c r="P12" s="84"/>
      <c r="Q12" s="84"/>
      <c r="R12" s="90"/>
      <c r="S12" s="83"/>
      <c r="T12" s="77"/>
      <c r="U12" s="85"/>
      <c r="V12" s="85"/>
      <c r="W12" s="77"/>
      <c r="X12" s="77"/>
      <c r="Y12" s="77"/>
      <c r="Z12" s="61"/>
      <c r="AA12" s="25"/>
      <c r="AB12" s="25"/>
      <c r="AC12" s="25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24" customHeight="1" x14ac:dyDescent="0.25">
      <c r="A13" s="25"/>
      <c r="B13" s="241" t="s">
        <v>90</v>
      </c>
      <c r="C13" s="241"/>
      <c r="D13" s="236">
        <f>(E10+F10+G10)/D10</f>
        <v>0.75</v>
      </c>
      <c r="E13" s="236"/>
      <c r="F13" s="88"/>
      <c r="G13" s="88"/>
      <c r="H13" s="88"/>
      <c r="I13" s="89"/>
      <c r="J13" s="75"/>
      <c r="K13" s="84"/>
      <c r="L13" s="84"/>
      <c r="M13" s="84"/>
      <c r="N13" s="84"/>
      <c r="O13" s="84"/>
      <c r="P13" s="84"/>
      <c r="Q13" s="84"/>
      <c r="R13" s="82"/>
      <c r="S13" s="83"/>
      <c r="T13" s="74"/>
      <c r="U13" s="74"/>
      <c r="V13" s="74"/>
      <c r="W13" s="74"/>
      <c r="X13" s="74"/>
      <c r="Y13" s="74"/>
      <c r="Z13" s="61"/>
      <c r="AA13" s="25"/>
      <c r="AB13" s="25"/>
      <c r="AC13" s="25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24" customHeight="1" x14ac:dyDescent="0.25">
      <c r="A14" s="25"/>
      <c r="B14" s="245" t="s">
        <v>87</v>
      </c>
      <c r="C14" s="245"/>
      <c r="D14" s="81" t="str">
        <f>IF(математика!U41=0,"-",математика!$U$41)</f>
        <v>-</v>
      </c>
      <c r="E14" s="247" t="str">
        <f>(IF(D14=0,"никто не набрал",IF(D14="","никто не набрал","чел.")))</f>
        <v>чел.</v>
      </c>
      <c r="F14" s="247"/>
      <c r="G14" s="247"/>
      <c r="H14" s="248" t="str">
        <f>математика!$AA$40</f>
        <v/>
      </c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5"/>
      <c r="AB14" s="25"/>
      <c r="AC14" s="25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24" customHeight="1" x14ac:dyDescent="0.25">
      <c r="A15" s="25"/>
      <c r="B15" s="245" t="s">
        <v>88</v>
      </c>
      <c r="C15" s="245"/>
      <c r="D15" s="81">
        <f>IF(математика!V43=0,"",математика!V43)</f>
        <v>16</v>
      </c>
      <c r="E15" s="99" t="str">
        <f>IF(D15=0,"","балл.")</f>
        <v>балл.</v>
      </c>
      <c r="F15" s="249" t="str">
        <f>математика!$Y$40</f>
        <v>Березовская Валерия,Камоликова Софья,Смородникова Таисия,</v>
      </c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61"/>
      <c r="AA15" s="25"/>
      <c r="AB15" s="25"/>
      <c r="AC15" s="25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24" customHeight="1" x14ac:dyDescent="0.25">
      <c r="A16" s="25"/>
      <c r="B16" s="246" t="s">
        <v>89</v>
      </c>
      <c r="C16" s="246"/>
      <c r="D16" s="81">
        <f>IF(математика!V44=0,"",математика!V44)</f>
        <v>2</v>
      </c>
      <c r="E16" s="99" t="str">
        <f>IF(D16=0,"","балл.")</f>
        <v>балл.</v>
      </c>
      <c r="F16" s="248" t="str">
        <f>математика!$Z$40</f>
        <v>Жванская Варвара,Старовойт Анастасия,</v>
      </c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61"/>
      <c r="AA16" s="25"/>
      <c r="AB16" s="25"/>
      <c r="AC16" s="25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24" customHeight="1" x14ac:dyDescent="0.25">
      <c r="A17" s="25"/>
      <c r="B17" s="237" t="s">
        <v>28</v>
      </c>
      <c r="C17" s="238"/>
      <c r="D17" s="98">
        <f>математика!$C$45</f>
        <v>3</v>
      </c>
      <c r="E17" s="97" t="str">
        <f>IF(D17="","",IF(D17=0,"","чел."))</f>
        <v>чел.</v>
      </c>
      <c r="F17" s="250" t="str">
        <f>математика!$AB$40</f>
        <v>Барабанов Михаил,Бородин Даниил,Рак Дарья,</v>
      </c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61"/>
      <c r="AA17" s="25"/>
      <c r="AB17" s="25"/>
      <c r="AC17" s="25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31.5" customHeight="1" x14ac:dyDescent="0.25">
      <c r="A18" s="25"/>
      <c r="B18" s="243" t="s">
        <v>78</v>
      </c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5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8.25" customHeight="1" x14ac:dyDescent="0.25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69" customHeight="1" x14ac:dyDescent="0.25">
      <c r="A20" s="25"/>
      <c r="B20" s="239" t="s">
        <v>68</v>
      </c>
      <c r="C20" s="239"/>
      <c r="D20" s="239"/>
      <c r="E20" s="239"/>
      <c r="F20" s="239"/>
      <c r="G20" s="239"/>
      <c r="H20" s="78" t="s">
        <v>69</v>
      </c>
      <c r="I20" s="79" t="s">
        <v>80</v>
      </c>
      <c r="J20" s="172" t="s">
        <v>3</v>
      </c>
      <c r="K20" s="263" t="s">
        <v>84</v>
      </c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56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45.75" customHeight="1" x14ac:dyDescent="0.25">
      <c r="A21" s="25"/>
      <c r="B21" s="232" t="s">
        <v>116</v>
      </c>
      <c r="C21" s="232"/>
      <c r="D21" s="232"/>
      <c r="E21" s="232"/>
      <c r="F21" s="232"/>
      <c r="G21" s="235"/>
      <c r="H21" s="145">
        <v>1</v>
      </c>
      <c r="I21" s="57">
        <f>IF(математика!D42=0,"-",математика!$D$42)</f>
        <v>14</v>
      </c>
      <c r="J21" s="58">
        <f>математика!$D$52</f>
        <v>0.5</v>
      </c>
      <c r="K21" s="261" t="str">
        <f>математика!$CF$40</f>
        <v>Березовская Валерия,Булгакова Ульяна,Камоликова Софья,Ким Эдвард,Колодезная Полина,Левчук Дарья,Малышев Никита,Москвин Евгений,Немченко Николай,Попова Лидия,Тупикин Максим,Ханоян Анна,Ченцов Даниил,Щеглюк Елизавета,</v>
      </c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55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50.25" customHeight="1" x14ac:dyDescent="0.25">
      <c r="A22" s="25"/>
      <c r="B22" s="232" t="s">
        <v>117</v>
      </c>
      <c r="C22" s="232"/>
      <c r="D22" s="232"/>
      <c r="E22" s="232"/>
      <c r="F22" s="232"/>
      <c r="G22" s="235"/>
      <c r="H22" s="145">
        <v>1</v>
      </c>
      <c r="I22" s="59">
        <f>IF(математика!E42=0,"-",математика!$E$42)</f>
        <v>22</v>
      </c>
      <c r="J22" s="58">
        <f>математика!$E$52</f>
        <v>0.7857142857142857</v>
      </c>
      <c r="K22" s="261" t="str">
        <f>математика!$CG$40</f>
        <v>Агабалян Гарик,Березовская Валерия,Булгакова Ульяна,Бычев Иван,Исаева Полина,Камоликова Софья,Ким Эдвард,Кононенко Анастасия,Крылова Эльвира,Левчук Дарья,Малышев Никита,Москвин Евгений,Немченко Николай,Попова Лидия,Смородникова Таисия,Строев Никита,Сурчалов Данил,Травкин Максим,Тупикин Максим,Фараджзаде Раван,Ханоян Анна,Щеглюк Елизавета,</v>
      </c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55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45.75" customHeight="1" x14ac:dyDescent="0.25">
      <c r="A23" s="25"/>
      <c r="B23" s="232" t="s">
        <v>118</v>
      </c>
      <c r="C23" s="232"/>
      <c r="D23" s="232"/>
      <c r="E23" s="232"/>
      <c r="F23" s="232"/>
      <c r="G23" s="235"/>
      <c r="H23" s="145">
        <v>1</v>
      </c>
      <c r="I23" s="59">
        <f>IF(математика!F42=0,"-",математика!$F$42)</f>
        <v>22</v>
      </c>
      <c r="J23" s="58">
        <f>математика!$F$52</f>
        <v>0.7857142857142857</v>
      </c>
      <c r="K23" s="262" t="str">
        <f>математика!$CH$40</f>
        <v>Березовская Валерия,Булгакова Ульяна,Бычев Иван,Евдокимова Софья,Исаева Полина,Камоликова Софья,Ким Эдвард,Киященко Олеся,Колодезная Полина,Кононенко Анастасия,Крылова Эльвира,Малышев Никита,Москвин Евгений,Немченко Николай,Попова Лидия,Смородникова Таисия,Строев Никита,Сурчалов Данил,Травкин Максим,Тупикин Максим,Ханоян Анна,Ченцов Даниил,</v>
      </c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55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48.75" customHeight="1" x14ac:dyDescent="0.25">
      <c r="A24" s="25"/>
      <c r="B24" s="232" t="s">
        <v>119</v>
      </c>
      <c r="C24" s="232"/>
      <c r="D24" s="232"/>
      <c r="E24" s="232"/>
      <c r="F24" s="232"/>
      <c r="G24" s="235"/>
      <c r="H24" s="145">
        <v>1</v>
      </c>
      <c r="I24" s="59">
        <f>IF(математика!G42=0,"-",математика!$G$42)</f>
        <v>13</v>
      </c>
      <c r="J24" s="58">
        <f>математика!$G$52</f>
        <v>0.4642857142857143</v>
      </c>
      <c r="K24" s="240" t="str">
        <f>математика!$CI$40</f>
        <v>Березовская Валерия,Исаева Полина,Камоликова Софья,Ким Эдвард,Колодезная Полина,Крылова Эльвира,Малышев Никита,Москвин Евгений,Немченко Николай,Смородникова Таисия,Травкин Максим,Тупикин Максим,Ханоян Анна,</v>
      </c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55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47.25" customHeight="1" x14ac:dyDescent="0.25">
      <c r="A25" s="25"/>
      <c r="B25" s="232" t="s">
        <v>120</v>
      </c>
      <c r="C25" s="232"/>
      <c r="D25" s="232"/>
      <c r="E25" s="232"/>
      <c r="F25" s="232"/>
      <c r="G25" s="235"/>
      <c r="H25" s="145">
        <v>1</v>
      </c>
      <c r="I25" s="57">
        <f>IF(математика!H42=0,"-",математика!$H$42)</f>
        <v>22</v>
      </c>
      <c r="J25" s="58">
        <f>математика!$H$52</f>
        <v>0.7857142857142857</v>
      </c>
      <c r="K25" s="240" t="str">
        <f>математика!$CJ$40</f>
        <v>Агабалян Гарик,Березовская Валерия,Булгакова Ульяна,Бычев Иван,Евдокимова Софья,Исаева Полина,Камоликова Софья,Ким Эдвард,Киященко Олеся,Колодезная Полина,Кононенко Анастасия,Крылова Эльвира,Левчук Дарья,Малышев Никита,Москвин Евгений,Немченко Николай,Попова Лидия,Смородникова Таисия,Строев Никита,Тупикин Максим,Ханоян Анна,Щеглюк Елизавета,</v>
      </c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55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48" customHeight="1" x14ac:dyDescent="0.25">
      <c r="A26" s="25"/>
      <c r="B26" s="232" t="s">
        <v>121</v>
      </c>
      <c r="C26" s="232"/>
      <c r="D26" s="232"/>
      <c r="E26" s="232"/>
      <c r="F26" s="232"/>
      <c r="G26" s="235"/>
      <c r="H26" s="145">
        <v>2</v>
      </c>
      <c r="I26" s="57">
        <f>IF(математика!I42=0,"-",математика!$I$42)</f>
        <v>14</v>
      </c>
      <c r="J26" s="58">
        <f>математика!$I$52</f>
        <v>0.5</v>
      </c>
      <c r="K26" s="240" t="str">
        <f>математика!$CK$40</f>
        <v>Березовская Валерия,Бычев Иван,Камоликова Софья,Колодезная Полина,Крылова Эльвира,Левчук Дарья,Малышев Никита,Попова Лидия,Смородникова Таисия,Ханоян Анна,Щеглюк Елизавета,</v>
      </c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55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46.5" customHeight="1" x14ac:dyDescent="0.25">
      <c r="A27" s="25"/>
      <c r="B27" s="232" t="s">
        <v>122</v>
      </c>
      <c r="C27" s="232"/>
      <c r="D27" s="232"/>
      <c r="E27" s="232"/>
      <c r="F27" s="232"/>
      <c r="G27" s="235"/>
      <c r="H27" s="145">
        <v>1</v>
      </c>
      <c r="I27" s="57">
        <f>IF(математика!J42=0,"-",математика!$J$42)</f>
        <v>16</v>
      </c>
      <c r="J27" s="58">
        <f>математика!$J$52</f>
        <v>0.5714285714285714</v>
      </c>
      <c r="K27" s="240" t="str">
        <f>математика!$CL$40</f>
        <v>Березовская Валерия,Булгакова Ульяна,Бычев Иван,Евдокимова Софья,Камоликова Софья,Ким Эдвард,Колодезная Полина,Крылова Эльвира,Левчук Дарья,Малышев Никита,Немченко Николай,Попова Лидия,Сурчалов Данил,Тупикин Максим,Ханоян Анна,Щеглюк Елизавета,</v>
      </c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55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51.75" customHeight="1" x14ac:dyDescent="0.25">
      <c r="A28" s="25"/>
      <c r="B28" s="232" t="s">
        <v>123</v>
      </c>
      <c r="C28" s="232"/>
      <c r="D28" s="232"/>
      <c r="E28" s="232"/>
      <c r="F28" s="232"/>
      <c r="G28" s="235"/>
      <c r="H28" s="145">
        <v>1</v>
      </c>
      <c r="I28" s="57">
        <f>IF(математика!K42=0,"-",математика!$K$42)</f>
        <v>5</v>
      </c>
      <c r="J28" s="58">
        <f>математика!$K$52</f>
        <v>0.17857142857142858</v>
      </c>
      <c r="K28" s="240" t="str">
        <f>математика!$CM$40</f>
        <v>Бычев Иван,Исаева Полина,Смородникова Таисия,Травкин Максим,Тупикин Максим,</v>
      </c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55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43.5" customHeight="1" x14ac:dyDescent="0.25">
      <c r="A29" s="25"/>
      <c r="B29" s="232" t="s">
        <v>124</v>
      </c>
      <c r="C29" s="232"/>
      <c r="D29" s="232"/>
      <c r="E29" s="232"/>
      <c r="F29" s="232"/>
      <c r="G29" s="235"/>
      <c r="H29" s="145">
        <v>2</v>
      </c>
      <c r="I29" s="57">
        <f>IF(математика!L42=0,"-",математика!$L$42)</f>
        <v>15</v>
      </c>
      <c r="J29" s="58">
        <f>математика!$L$52</f>
        <v>0.5357142857142857</v>
      </c>
      <c r="K29" s="240" t="str">
        <f>математика!$CN$40</f>
        <v>Агабалян Гарик,Ким Эдвард,Москвин Евгений,Немченко Николай,Смородникова Таисия,Сурчалов Данил,Травкин Максим,Тупикин Максим,</v>
      </c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55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49.5" customHeight="1" x14ac:dyDescent="0.25">
      <c r="A30" s="25"/>
      <c r="B30" s="232" t="s">
        <v>125</v>
      </c>
      <c r="C30" s="232"/>
      <c r="D30" s="232"/>
      <c r="E30" s="232"/>
      <c r="F30" s="232"/>
      <c r="G30" s="235"/>
      <c r="H30" s="145">
        <v>2</v>
      </c>
      <c r="I30" s="57">
        <f>IF(математика!M42=0,"-",математика!$M$42)</f>
        <v>10</v>
      </c>
      <c r="J30" s="58">
        <f>математика!$M$52</f>
        <v>0.35714285714285715</v>
      </c>
      <c r="K30" s="240" t="str">
        <f>математика!$CO$40</f>
        <v>Березовская Валерия,Булгакова Ульяна,Исаева Полина,Камоликова Софья,Ким Эдвард,Смородникова Таисия,</v>
      </c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55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56.25" customHeight="1" x14ac:dyDescent="0.25">
      <c r="A31" s="25"/>
      <c r="B31" s="232" t="s">
        <v>126</v>
      </c>
      <c r="C31" s="232"/>
      <c r="D31" s="232"/>
      <c r="E31" s="232"/>
      <c r="F31" s="232"/>
      <c r="G31" s="235"/>
      <c r="H31" s="145">
        <v>1</v>
      </c>
      <c r="I31" s="57">
        <f>IF(математика!N42=0,"-",математика!N42)</f>
        <v>26</v>
      </c>
      <c r="J31" s="58">
        <f>математика!$N$52</f>
        <v>0.9285714285714286</v>
      </c>
      <c r="K31" s="240" t="str">
        <f>математика!$CP$40</f>
        <v>Агабалян Гарик,Березовская Валерия,Булгакова Ульяна,Бычев Иван,Евдокимова Софья,Жванская Варвара,Исаева Полина,Камоликова Софья,Ким Эдвард,Киященко Олеся,Колодезная Полина,Кононенко Анастасия,Крылова Эльвира,Левчук Дарья,Малышев Никита,Москвин Евгений,Немченко Николай,Смородникова Таисия,Строев Никита,Сурчалов Данил,Травкин Максим,Тупикин Максим,Фараджзаде Раван,Ханоян Анна,Ченцов Даниил,Щеглюк Елизавета,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55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51" customHeight="1" x14ac:dyDescent="0.25">
      <c r="A32" s="25"/>
      <c r="B32" s="232" t="s">
        <v>127</v>
      </c>
      <c r="C32" s="232"/>
      <c r="D32" s="232"/>
      <c r="E32" s="232"/>
      <c r="F32" s="232"/>
      <c r="G32" s="235"/>
      <c r="H32" s="145">
        <v>1</v>
      </c>
      <c r="I32" s="57">
        <f>IF(математика!O42=0,"-",математика!O42)</f>
        <v>25</v>
      </c>
      <c r="J32" s="58">
        <f>математика!$O$52</f>
        <v>0.8928571428571429</v>
      </c>
      <c r="K32" s="240" t="str">
        <f>математика!$CQ$40</f>
        <v>Агабалян Гарик,Березовская Валерия,Булгакова Ульяна,Евдокимова Софья,Жванская Варвара,Исаева Полина,Камоликова Софья,Ким Эдвард,Колодезная Полина,Кононенко Анастасия,Крылова Эльвира,Левчук Дарья,Малышев Никита,Москвин Евгений,Немченко Николай,Попова Лидия,Смородникова Таисия,Старовойт Анастасия,Сурчалов Данил,Травкин Максим,Тупикин Максим,Фараджзаде Раван,Ханоян Анна,Ченцов Даниил,Щеглюк Елизавета,</v>
      </c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55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51" customHeight="1" x14ac:dyDescent="0.25">
      <c r="A33" s="25"/>
      <c r="B33" s="233" t="s">
        <v>128</v>
      </c>
      <c r="C33" s="233"/>
      <c r="D33" s="233"/>
      <c r="E33" s="233"/>
      <c r="F33" s="233"/>
      <c r="G33" s="234"/>
      <c r="H33" s="145">
        <v>1</v>
      </c>
      <c r="I33" s="57">
        <f>IF(математика!P42=0,"-",математика!$P$42)</f>
        <v>16</v>
      </c>
      <c r="J33" s="58">
        <f>математика!$P$52</f>
        <v>0.5714285714285714</v>
      </c>
      <c r="K33" s="240" t="str">
        <f>математика!$CR$40</f>
        <v>Агабалян Гарик,Березовская Валерия,Булгакова Ульяна,Бычев Иван,Исаева Полина,Камоликова Софья,Колодезная Полина,Крылова Эльвира,Левчук Дарья,Москвин Евгений,Попова Лидия,Смородникова Таисия,Травкин Максим,Тупикин Максим,Ханоян Анна,Щеглюк Елизавета,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55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51" customHeight="1" x14ac:dyDescent="0.25">
      <c r="A34" s="25"/>
      <c r="B34" s="233" t="s">
        <v>129</v>
      </c>
      <c r="C34" s="233"/>
      <c r="D34" s="233"/>
      <c r="E34" s="233"/>
      <c r="F34" s="233"/>
      <c r="G34" s="234"/>
      <c r="H34" s="60">
        <v>1</v>
      </c>
      <c r="I34" s="57">
        <f>IF(математика!Q42=0,"-",математика!$Q$42)</f>
        <v>21</v>
      </c>
      <c r="J34" s="58">
        <f>математика!$Q$52</f>
        <v>0.75</v>
      </c>
      <c r="K34" s="240" t="str">
        <f>математика!$CS$40</f>
        <v>Агабалян Гарик,Березовская Валерия,Булгакова Ульяна,Бычев Иван,Евдокимова Софья,Исаева Полина,Камоликова Софья,Колодезная Полина,Крылова Эльвира,Левчук Дарья,Москвин Евгений,Немченко Николай,Попова Лидия,Смородникова Таисия,Старовойт Анастасия,Строев Никита,Сурчалов Данил,Травкин Максим,Тупикин Максим,Ханоян Анна,Щеглюк Елизавета,</v>
      </c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55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51" customHeight="1" x14ac:dyDescent="0.25">
      <c r="A35" s="25"/>
      <c r="B35" s="233" t="s">
        <v>130</v>
      </c>
      <c r="C35" s="233"/>
      <c r="D35" s="233"/>
      <c r="E35" s="233"/>
      <c r="F35" s="233"/>
      <c r="G35" s="234"/>
      <c r="H35" s="60">
        <v>1</v>
      </c>
      <c r="I35" s="57">
        <f>IF(математика!R42=0,"-",математика!$R$42)</f>
        <v>5</v>
      </c>
      <c r="J35" s="58">
        <f>математика!$R$52</f>
        <v>0.17857142857142858</v>
      </c>
      <c r="K35" s="240" t="str">
        <f>математика!$CT$40</f>
        <v>Булгакова Ульяна,Исаева Полина,Крылова Эльвира,Москвин Евгений,Смородникова Таисия,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55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51" customHeight="1" x14ac:dyDescent="0.25">
      <c r="A36" s="25"/>
      <c r="B36" s="232" t="s">
        <v>131</v>
      </c>
      <c r="C36" s="232"/>
      <c r="D36" s="232"/>
      <c r="E36" s="232"/>
      <c r="F36" s="232"/>
      <c r="G36" s="235"/>
      <c r="H36" s="60">
        <v>2</v>
      </c>
      <c r="I36" s="57">
        <f>IF(математика!S42=0,"-",математика!$S$42)</f>
        <v>9</v>
      </c>
      <c r="J36" s="58">
        <f>математика!$S$52</f>
        <v>0.32142857142857145</v>
      </c>
      <c r="K36" s="240" t="str">
        <f>математика!$CU$40</f>
        <v>Березовская Валерия,Бычев Иван,Колодезная Полина,Попова Лидия,Ханоян Анна,Щеглюк Елизавета,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55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30.75" customHeight="1" x14ac:dyDescent="0.25">
      <c r="A37" s="1"/>
      <c r="B37" s="151"/>
      <c r="C37" s="151"/>
      <c r="D37" s="5"/>
      <c r="E37" s="152"/>
      <c r="F37" s="153"/>
      <c r="G37" s="153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5"/>
      <c r="AA37" s="26"/>
      <c r="AB37" s="26"/>
    </row>
    <row r="38" spans="1:44" x14ac:dyDescent="0.25">
      <c r="A38" s="1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44" ht="68.25" customHeight="1" x14ac:dyDescent="0.25">
      <c r="A39" s="1"/>
      <c r="B39" s="239" t="s">
        <v>68</v>
      </c>
      <c r="C39" s="239"/>
      <c r="D39" s="239"/>
      <c r="E39" s="239"/>
      <c r="F39" s="239"/>
      <c r="G39" s="239"/>
      <c r="H39" s="78" t="s">
        <v>69</v>
      </c>
      <c r="I39" s="79" t="s">
        <v>81</v>
      </c>
      <c r="J39" s="172" t="s">
        <v>3</v>
      </c>
      <c r="K39" s="263" t="s">
        <v>57</v>
      </c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</row>
    <row r="40" spans="1:44" ht="45" customHeight="1" x14ac:dyDescent="0.25">
      <c r="A40" s="1"/>
      <c r="B40" s="232" t="s">
        <v>116</v>
      </c>
      <c r="C40" s="232"/>
      <c r="D40" s="232"/>
      <c r="E40" s="232"/>
      <c r="F40" s="232"/>
      <c r="G40" s="235"/>
      <c r="H40" s="145">
        <v>1</v>
      </c>
      <c r="I40" s="65">
        <f>IF(математика!D50=0,"",математика!$D$50)</f>
        <v>14</v>
      </c>
      <c r="J40" s="146">
        <f>математика!$D$51</f>
        <v>0.5</v>
      </c>
      <c r="K40" s="229" t="str">
        <f>математика!$BP$40</f>
        <v>Агабалян Гарик,Бычев Иван,Евдокимова Софья,Жванская Варвара,Исаева Полина,Киященко Олеся,Кононенко Анастасия,Крылова Эльвира,Смородникова Таисия,Старовойт Анастасия,Строев Никита,Сурчалов Данил,Травкин Максим,Фараджзаде Раван,</v>
      </c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1"/>
    </row>
    <row r="41" spans="1:44" ht="39" customHeight="1" x14ac:dyDescent="0.25">
      <c r="A41" s="1"/>
      <c r="B41" s="232" t="s">
        <v>117</v>
      </c>
      <c r="C41" s="232"/>
      <c r="D41" s="232"/>
      <c r="E41" s="232"/>
      <c r="F41" s="232"/>
      <c r="G41" s="235"/>
      <c r="H41" s="145">
        <v>1</v>
      </c>
      <c r="I41" s="65">
        <f>IF(математика!E50=0,"",математика!$E$50)</f>
        <v>6</v>
      </c>
      <c r="J41" s="147">
        <f>математика!$E$51</f>
        <v>0.21428571428571427</v>
      </c>
      <c r="K41" s="229" t="str">
        <f>математика!$BQ$40</f>
        <v>Евдокимова Софья,Жванская Варвара,Киященко Олеся,Колодезная Полина,Старовойт Анастасия,Ченцов Даниил,</v>
      </c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1"/>
    </row>
    <row r="42" spans="1:44" ht="42.75" customHeight="1" x14ac:dyDescent="0.25">
      <c r="A42" s="1"/>
      <c r="B42" s="232" t="s">
        <v>118</v>
      </c>
      <c r="C42" s="232"/>
      <c r="D42" s="232"/>
      <c r="E42" s="232"/>
      <c r="F42" s="232"/>
      <c r="G42" s="235"/>
      <c r="H42" s="145">
        <v>1</v>
      </c>
      <c r="I42" s="65">
        <f>IF(математика!F50=0,"",математика!$F$50)</f>
        <v>6</v>
      </c>
      <c r="J42" s="58">
        <f>математика!$F$51</f>
        <v>0.21428571428571427</v>
      </c>
      <c r="K42" s="229" t="str">
        <f>математика!$BR$40</f>
        <v>Агабалян Гарик,Жванская Варвара,Левчук Дарья,Старовойт Анастасия,Фараджзаде Раван,Щеглюк Елизавета,</v>
      </c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1"/>
    </row>
    <row r="43" spans="1:44" ht="32.25" customHeight="1" x14ac:dyDescent="0.25">
      <c r="A43" s="1"/>
      <c r="B43" s="232" t="s">
        <v>119</v>
      </c>
      <c r="C43" s="232"/>
      <c r="D43" s="232"/>
      <c r="E43" s="232"/>
      <c r="F43" s="232"/>
      <c r="G43" s="235"/>
      <c r="H43" s="145">
        <v>1</v>
      </c>
      <c r="I43" s="65">
        <f>IF(математика!G50=0,"",математика!$G$50)</f>
        <v>15</v>
      </c>
      <c r="J43" s="58">
        <f>математика!$G$51</f>
        <v>0.5357142857142857</v>
      </c>
      <c r="K43" s="229" t="str">
        <f>математика!$BS$40</f>
        <v>Агабалян Гарик,Булгакова Ульяна,Бычев Иван,Евдокимова Софья,Жванская Варвара,Киященко Олеся,Кононенко Анастасия,Левчук Дарья,Попова Лидия,Старовойт Анастасия,Строев Никита,Сурчалов Данил,Фараджзаде Раван,Ченцов Даниил,Щеглюк Елизавета,</v>
      </c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1"/>
    </row>
    <row r="44" spans="1:44" ht="41.25" customHeight="1" x14ac:dyDescent="0.25">
      <c r="A44" s="1"/>
      <c r="B44" s="232" t="s">
        <v>120</v>
      </c>
      <c r="C44" s="232"/>
      <c r="D44" s="232"/>
      <c r="E44" s="232"/>
      <c r="F44" s="232"/>
      <c r="G44" s="235"/>
      <c r="H44" s="145">
        <v>1</v>
      </c>
      <c r="I44" s="65">
        <f>IF(математика!H50=0,"",математика!$H$50)</f>
        <v>6</v>
      </c>
      <c r="J44" s="58">
        <f>математика!$H$51</f>
        <v>0.21428571428571427</v>
      </c>
      <c r="K44" s="229" t="str">
        <f>математика!$BT$40</f>
        <v>Жванская Варвара,Старовойт Анастасия,Сурчалов Данил,Травкин Максим,Фараджзаде Раван,Ченцов Даниил,</v>
      </c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1"/>
    </row>
    <row r="45" spans="1:44" ht="44.25" customHeight="1" x14ac:dyDescent="0.25">
      <c r="A45" s="1"/>
      <c r="B45" s="232" t="s">
        <v>121</v>
      </c>
      <c r="C45" s="232"/>
      <c r="D45" s="232"/>
      <c r="E45" s="232"/>
      <c r="F45" s="232"/>
      <c r="G45" s="235"/>
      <c r="H45" s="145">
        <v>2</v>
      </c>
      <c r="I45" s="65">
        <f>IF(математика!I50=0,"",математика!$I$50)</f>
        <v>14</v>
      </c>
      <c r="J45" s="58">
        <f>математика!$I$51</f>
        <v>0.5</v>
      </c>
      <c r="K45" s="229" t="str">
        <f>математика!$BU$40</f>
        <v>Агабалян Гарик,Булгакова Ульяна,Евдокимова Софья,Жванская Варвара,Исаева Полина,Киященко Олеся,Кононенко Анастасия,Москвин Евгений,Немченко Николай,Старовойт Анастасия,Строев Никита,Сурчалов Данил,Тупикин Максим,Ченцов Даниил,</v>
      </c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1"/>
    </row>
    <row r="46" spans="1:44" ht="53.25" customHeight="1" x14ac:dyDescent="0.25">
      <c r="A46" s="1"/>
      <c r="B46" s="232" t="s">
        <v>122</v>
      </c>
      <c r="C46" s="232"/>
      <c r="D46" s="232"/>
      <c r="E46" s="232"/>
      <c r="F46" s="232"/>
      <c r="G46" s="235"/>
      <c r="H46" s="145">
        <v>1</v>
      </c>
      <c r="I46" s="65">
        <f>IF(математика!J50=0,"",математика!$J$50)</f>
        <v>12</v>
      </c>
      <c r="J46" s="58">
        <f>математика!$J$51</f>
        <v>0.42857142857142855</v>
      </c>
      <c r="K46" s="229" t="str">
        <f>математика!$BV$40</f>
        <v>Агабалян Гарик,Жванская Варвара,Исаева Полина,Киященко Олеся,Кононенко Анастасия,Москвин Евгений,Смородникова Таисия,Старовойт Анастасия,Строев Никита,Травкин Максим,Фараджзаде Раван,Ченцов Даниил,</v>
      </c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1"/>
    </row>
    <row r="47" spans="1:44" ht="52.5" customHeight="1" x14ac:dyDescent="0.25">
      <c r="A47" s="1"/>
      <c r="B47" s="232" t="s">
        <v>123</v>
      </c>
      <c r="C47" s="232"/>
      <c r="D47" s="232"/>
      <c r="E47" s="232"/>
      <c r="F47" s="232"/>
      <c r="G47" s="235"/>
      <c r="H47" s="145">
        <v>1</v>
      </c>
      <c r="I47" s="65">
        <f>IF(математика!K50=0,"",математика!$K$50)</f>
        <v>23</v>
      </c>
      <c r="J47" s="58">
        <f>математика!$K$51</f>
        <v>1.4375</v>
      </c>
      <c r="K47" s="229" t="str">
        <f>математика!$BW$40</f>
        <v>Агабалян Гарик,Березовская Валерия,Булгакова Ульяна,Евдокимова Софья,Жванская Варвара,Камоликова Софья,Ким Эдвард,Киященко Олеся,Колодезная Полина,Кононенко Анастасия,Крылова Эльвира,Левчук Дарья,Малышев Никита,Москвин Евгений,Немченко Николай,Попова Лидия,Старовойт Анастасия,Строев Никита,Сурчалов Данил,Фараджзаде Раван,Ханоян Анна,Ченцов Даниил,Щеглюк Елизавета,</v>
      </c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1"/>
    </row>
    <row r="48" spans="1:44" ht="54" customHeight="1" x14ac:dyDescent="0.25">
      <c r="A48" s="1"/>
      <c r="B48" s="232" t="s">
        <v>124</v>
      </c>
      <c r="C48" s="232"/>
      <c r="D48" s="232"/>
      <c r="E48" s="232"/>
      <c r="F48" s="232"/>
      <c r="G48" s="235"/>
      <c r="H48" s="145">
        <v>2</v>
      </c>
      <c r="I48" s="65">
        <f>IF(математика!L50=0,"",математика!$L$50)</f>
        <v>13</v>
      </c>
      <c r="J48" s="58">
        <f>математика!$L$51</f>
        <v>2.6</v>
      </c>
      <c r="K48" s="229" t="str">
        <f>математика!$BX$40</f>
        <v>Березовская Валерия,Бычев Иван,Евдокимова Софья,Жванская Варвара,Киященко Олеся,Колодезная Полина,Кононенко Анастасия,Попова Лидия,Старовойт Анастасия,Строев Никита,Фараджзаде Раван,Ченцов Даниил,Щеглюк Елизавета,</v>
      </c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1"/>
    </row>
    <row r="49" spans="1:28" ht="45.75" customHeight="1" x14ac:dyDescent="0.25">
      <c r="A49" s="1"/>
      <c r="B49" s="232" t="s">
        <v>125</v>
      </c>
      <c r="C49" s="232"/>
      <c r="D49" s="232"/>
      <c r="E49" s="232"/>
      <c r="F49" s="232"/>
      <c r="G49" s="235"/>
      <c r="H49" s="145">
        <v>2</v>
      </c>
      <c r="I49" s="65">
        <f>IF(математика!M50=0,"",математика!$M$50)</f>
        <v>18</v>
      </c>
      <c r="J49" s="58">
        <f>математика!$M$51</f>
        <v>1.2</v>
      </c>
      <c r="K49" s="229" t="str">
        <f>математика!$BY$40</f>
        <v>Агабалян Гарик,Бычев Иван,Евдокимова Софья,Жванская Варвара,Киященко Олеся,Колодезная Полина,Кононенко Анастасия,Крылова Эльвира,Левчук Дарья,Немченко Николай,Попова Лидия,Старовойт Анастасия,Строев Никита,Сурчалов Данил,Тупикин Максим,Ханоян Анна,Ченцов Даниил,Щеглюк Елизавета,</v>
      </c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1"/>
    </row>
    <row r="50" spans="1:28" ht="48.75" customHeight="1" x14ac:dyDescent="0.25">
      <c r="A50" s="1"/>
      <c r="B50" s="232" t="s">
        <v>126</v>
      </c>
      <c r="C50" s="232"/>
      <c r="D50" s="232"/>
      <c r="E50" s="232"/>
      <c r="F50" s="232"/>
      <c r="G50" s="235"/>
      <c r="H50" s="145">
        <v>1</v>
      </c>
      <c r="I50" s="65">
        <f>IF(математика!N50=0,"",математика!$N$50)</f>
        <v>2</v>
      </c>
      <c r="J50" s="58">
        <f>математика!$N$51</f>
        <v>0.2</v>
      </c>
      <c r="K50" s="229" t="str">
        <f>математика!$BZ$40</f>
        <v>Попова Лидия,Старовойт Анастасия,</v>
      </c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1"/>
    </row>
    <row r="51" spans="1:28" ht="41.25" customHeight="1" x14ac:dyDescent="0.25">
      <c r="A51" s="1"/>
      <c r="B51" s="232" t="s">
        <v>127</v>
      </c>
      <c r="C51" s="232"/>
      <c r="D51" s="232"/>
      <c r="E51" s="232"/>
      <c r="F51" s="232"/>
      <c r="G51" s="235"/>
      <c r="H51" s="145">
        <v>1</v>
      </c>
      <c r="I51" s="65">
        <f>IF(математика!O50=0,"",математика!$O$50)</f>
        <v>3</v>
      </c>
      <c r="J51" s="58">
        <f>математика!$O$51</f>
        <v>0.11538461538461539</v>
      </c>
      <c r="K51" s="229" t="str">
        <f>математика!$CA$40</f>
        <v>Бычев Иван,Киященко Олеся,Строев Никита,</v>
      </c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1"/>
    </row>
    <row r="52" spans="1:28" ht="48.75" customHeight="1" x14ac:dyDescent="0.25">
      <c r="A52" s="1"/>
      <c r="B52" s="233" t="s">
        <v>128</v>
      </c>
      <c r="C52" s="233"/>
      <c r="D52" s="233"/>
      <c r="E52" s="233"/>
      <c r="F52" s="233"/>
      <c r="G52" s="234"/>
      <c r="H52" s="145">
        <v>1</v>
      </c>
      <c r="I52" s="65">
        <f>IF(математика!P50=0,"",математика!$P$50)</f>
        <v>12</v>
      </c>
      <c r="J52" s="58">
        <f>математика!$P$51</f>
        <v>0.48</v>
      </c>
      <c r="K52" s="229" t="str">
        <f>математика!$CB$40</f>
        <v>Евдокимова Софья,Жванская Варвара,Ким Эдвард,Киященко Олеся,Кононенко Анастасия,Малышев Никита,Немченко Николай,Старовойт Анастасия,Строев Никита,Сурчалов Данил,Фараджзаде Раван,Ченцов Даниил,</v>
      </c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1"/>
    </row>
    <row r="53" spans="1:28" ht="48.75" customHeight="1" x14ac:dyDescent="0.25">
      <c r="A53" s="25"/>
      <c r="B53" s="232" t="s">
        <v>129</v>
      </c>
      <c r="C53" s="232"/>
      <c r="D53" s="232"/>
      <c r="E53" s="232"/>
      <c r="F53" s="232"/>
      <c r="G53" s="232"/>
      <c r="H53" s="64">
        <v>1</v>
      </c>
      <c r="I53" s="65">
        <f>IF(математика!Q50=0,"",математика!$Q$50)</f>
        <v>7</v>
      </c>
      <c r="J53" s="58">
        <f>математика!$Q$51</f>
        <v>0.4375</v>
      </c>
      <c r="K53" s="229" t="str">
        <f>математика!$CC$40</f>
        <v>Жванская Варвара,Ким Эдвард,Киященко Олеся,Кононенко Анастасия,Малышев Никита,Фараджзаде Раван,Ченцов Даниил,</v>
      </c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1"/>
    </row>
    <row r="54" spans="1:28" ht="43.5" customHeight="1" x14ac:dyDescent="0.25">
      <c r="A54" s="18"/>
      <c r="B54" s="232" t="s">
        <v>130</v>
      </c>
      <c r="C54" s="232"/>
      <c r="D54" s="232"/>
      <c r="E54" s="232"/>
      <c r="F54" s="232"/>
      <c r="G54" s="232"/>
      <c r="H54" s="64">
        <v>1</v>
      </c>
      <c r="I54" s="65">
        <f>IF(математика!R50=0,"",математика!$R$50)</f>
        <v>23</v>
      </c>
      <c r="J54" s="58">
        <f>математика!$R$51</f>
        <v>1.0952380952380953</v>
      </c>
      <c r="K54" s="229" t="str">
        <f>математика!$CD$40</f>
        <v>Агабалян Гарик,Березовская Валерия,Бычев Иван,Евдокимова Софья,Жванская Варвара,Камоликова Софья,Ким Эдвард,Киященко Олеся,Колодезная Полина,Кононенко Анастасия,Левчук Дарья,Малышев Никита,Немченко Николай,Попова Лидия,Старовойт Анастасия,Строев Никита,Сурчалов Данил,Травкин Максим,Тупикин Максим,Фараджзаде Раван,Ханоян Анна,Ченцов Даниил,Щеглюк Елизавета,</v>
      </c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1"/>
    </row>
    <row r="55" spans="1:28" ht="48" customHeight="1" x14ac:dyDescent="0.25">
      <c r="A55" s="18"/>
      <c r="B55" s="232" t="s">
        <v>131</v>
      </c>
      <c r="C55" s="232"/>
      <c r="D55" s="232"/>
      <c r="E55" s="232"/>
      <c r="F55" s="232"/>
      <c r="G55" s="232"/>
      <c r="H55" s="64">
        <v>2</v>
      </c>
      <c r="I55" s="65">
        <f>IF(математика!S50=0,"",математика!$S$50)</f>
        <v>19</v>
      </c>
      <c r="J55" s="58">
        <f>математика!$S$51</f>
        <v>3.8</v>
      </c>
      <c r="K55" s="229" t="str">
        <f>математика!$CE$40</f>
        <v>Агабалян Гарик,Жванская Варвара,Исаева Полина,Ким Эдвард,Киященко Олеся,Кононенко Анастасия,Крылова Эльвира,Левчук Дарья,Малышев Никита,Москвин Евгений,Немченко Николай,Смородникова Таисия,Старовойт Анастасия,Строев Никита,Сурчалов Данил,Травкин Максим,Тупикин Максим,Фараджзаде Раван,Ченцов Даниил,</v>
      </c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1"/>
    </row>
  </sheetData>
  <sheetProtection algorithmName="SHA-512" hashValue="+iE4DYucq355XPP/AKY4QFDVkF1Sflz1+NE8xMHQFku2fTVhZyBt+1uDvnjugF0Bd5IL7reACOIfonJqFca+bw==" saltValue="89j3835itw286mCTQGZmWA==" spinCount="100000" sheet="1" objects="1" scenarios="1"/>
  <mergeCells count="90">
    <mergeCell ref="K48:AB48"/>
    <mergeCell ref="K49:AB49"/>
    <mergeCell ref="K50:AB50"/>
    <mergeCell ref="K26:AB26"/>
    <mergeCell ref="K27:AB27"/>
    <mergeCell ref="K28:AB28"/>
    <mergeCell ref="K29:AB29"/>
    <mergeCell ref="K30:AB30"/>
    <mergeCell ref="K44:AB44"/>
    <mergeCell ref="K45:AB45"/>
    <mergeCell ref="K46:AB46"/>
    <mergeCell ref="K47:AB47"/>
    <mergeCell ref="K39:AB39"/>
    <mergeCell ref="K40:AB40"/>
    <mergeCell ref="K41:AB41"/>
    <mergeCell ref="K42:AB42"/>
    <mergeCell ref="K43:AB43"/>
    <mergeCell ref="X10:Y10"/>
    <mergeCell ref="B32:G32"/>
    <mergeCell ref="B21:G21"/>
    <mergeCell ref="B22:G22"/>
    <mergeCell ref="B23:G23"/>
    <mergeCell ref="B27:G27"/>
    <mergeCell ref="K22:AB22"/>
    <mergeCell ref="K23:AB23"/>
    <mergeCell ref="K24:AB24"/>
    <mergeCell ref="K25:AB25"/>
    <mergeCell ref="K20:AB20"/>
    <mergeCell ref="B12:C12"/>
    <mergeCell ref="K21:AB21"/>
    <mergeCell ref="K31:AB31"/>
    <mergeCell ref="K32:AB32"/>
    <mergeCell ref="C3:Z3"/>
    <mergeCell ref="B18:AB18"/>
    <mergeCell ref="K10:N10"/>
    <mergeCell ref="B14:C14"/>
    <mergeCell ref="B15:C15"/>
    <mergeCell ref="B16:C16"/>
    <mergeCell ref="E14:G14"/>
    <mergeCell ref="H14:Z14"/>
    <mergeCell ref="F15:Y15"/>
    <mergeCell ref="F16:Y16"/>
    <mergeCell ref="F17:Y17"/>
    <mergeCell ref="A5:B5"/>
    <mergeCell ref="A6:B6"/>
    <mergeCell ref="A7:B7"/>
    <mergeCell ref="S9:W9"/>
    <mergeCell ref="B11:C11"/>
    <mergeCell ref="K33:AB33"/>
    <mergeCell ref="K34:AB34"/>
    <mergeCell ref="K35:AB35"/>
    <mergeCell ref="K36:AB36"/>
    <mergeCell ref="B13:C13"/>
    <mergeCell ref="B24:G24"/>
    <mergeCell ref="B25:G25"/>
    <mergeCell ref="B26:G26"/>
    <mergeCell ref="B28:G28"/>
    <mergeCell ref="B29:G29"/>
    <mergeCell ref="B30:G30"/>
    <mergeCell ref="B31:G31"/>
    <mergeCell ref="D12:E12"/>
    <mergeCell ref="D13:E13"/>
    <mergeCell ref="B17:C17"/>
    <mergeCell ref="B20:G20"/>
    <mergeCell ref="B53:G53"/>
    <mergeCell ref="B44:G44"/>
    <mergeCell ref="B41:G41"/>
    <mergeCell ref="B42:G42"/>
    <mergeCell ref="B39:G39"/>
    <mergeCell ref="B40:G40"/>
    <mergeCell ref="B54:G54"/>
    <mergeCell ref="B55:G55"/>
    <mergeCell ref="B33:G33"/>
    <mergeCell ref="B34:G34"/>
    <mergeCell ref="B35:G35"/>
    <mergeCell ref="B36:G36"/>
    <mergeCell ref="B52:G52"/>
    <mergeCell ref="B46:G46"/>
    <mergeCell ref="B47:G47"/>
    <mergeCell ref="B48:G48"/>
    <mergeCell ref="B49:G49"/>
    <mergeCell ref="B51:G51"/>
    <mergeCell ref="B50:G50"/>
    <mergeCell ref="B43:G43"/>
    <mergeCell ref="B45:G45"/>
    <mergeCell ref="K51:AB51"/>
    <mergeCell ref="K52:AB52"/>
    <mergeCell ref="K53:AB53"/>
    <mergeCell ref="K54:AB54"/>
    <mergeCell ref="K55:AB55"/>
  </mergeCells>
  <phoneticPr fontId="0" type="noConversion"/>
  <conditionalFormatting sqref="J25:J36 I22:J24 AQ3:AQ18 J21:J22">
    <cfRule type="containsErrors" dxfId="28" priority="35">
      <formula>ISERROR(I3)</formula>
    </cfRule>
  </conditionalFormatting>
  <conditionalFormatting sqref="D17 R12:R13 I21:J36">
    <cfRule type="cellIs" dxfId="27" priority="28" operator="equal">
      <formula>0</formula>
    </cfRule>
  </conditionalFormatting>
  <conditionalFormatting sqref="J21:J36">
    <cfRule type="cellIs" dxfId="26" priority="14" operator="lessThan">
      <formula>0.5</formula>
    </cfRule>
    <cfRule type="cellIs" dxfId="25" priority="15" operator="equal">
      <formula>1</formula>
    </cfRule>
  </conditionalFormatting>
  <conditionalFormatting sqref="C8:R8">
    <cfRule type="containsErrors" dxfId="24" priority="13">
      <formula>ISERROR(C8)</formula>
    </cfRule>
  </conditionalFormatting>
  <conditionalFormatting sqref="C8:R8">
    <cfRule type="cellIs" dxfId="23" priority="12" operator="equal">
      <formula>0</formula>
    </cfRule>
  </conditionalFormatting>
  <conditionalFormatting sqref="C7:R7">
    <cfRule type="containsErrors" dxfId="22" priority="10">
      <formula>ISERROR(C7)</formula>
    </cfRule>
    <cfRule type="containsErrors" priority="11">
      <formula>ISERROR(C7)</formula>
    </cfRule>
  </conditionalFormatting>
  <conditionalFormatting sqref="D11:H13">
    <cfRule type="containsErrors" dxfId="21" priority="9">
      <formula>ISERROR(D11)</formula>
    </cfRule>
  </conditionalFormatting>
  <conditionalFormatting sqref="J41:J55">
    <cfRule type="containsErrors" dxfId="20" priority="8">
      <formula>ISERROR(J41)</formula>
    </cfRule>
  </conditionalFormatting>
  <conditionalFormatting sqref="J41:J55">
    <cfRule type="cellIs" dxfId="19" priority="7" operator="equal">
      <formula>0</formula>
    </cfRule>
  </conditionalFormatting>
  <conditionalFormatting sqref="J41:J55">
    <cfRule type="cellIs" dxfId="18" priority="5" operator="lessThan">
      <formula>0.5</formula>
    </cfRule>
    <cfRule type="cellIs" dxfId="17" priority="6" operator="equal">
      <formula>1</formula>
    </cfRule>
  </conditionalFormatting>
  <conditionalFormatting sqref="J40">
    <cfRule type="cellIs" dxfId="16" priority="1" operator="between">
      <formula>0.95</formula>
      <formula>1</formula>
    </cfRule>
    <cfRule type="cellIs" dxfId="15" priority="2" operator="lessThan">
      <formula>0.5</formula>
    </cfRule>
    <cfRule type="cellIs" dxfId="14" priority="3" operator="lessThan">
      <formula>0.5</formula>
    </cfRule>
    <cfRule type="cellIs" dxfId="13" priority="4" operator="lessThan">
      <formula>0.5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B7:L31"/>
  <sheetViews>
    <sheetView workbookViewId="0">
      <selection activeCell="N11" sqref="N11"/>
    </sheetView>
  </sheetViews>
  <sheetFormatPr defaultRowHeight="15" x14ac:dyDescent="0.25"/>
  <sheetData>
    <row r="7" spans="2:12" ht="15" customHeight="1" x14ac:dyDescent="0.25">
      <c r="B7" s="269" t="s">
        <v>6</v>
      </c>
      <c r="C7" s="269"/>
      <c r="D7" s="269"/>
      <c r="E7" s="269"/>
      <c r="F7" s="269"/>
      <c r="G7" s="269"/>
      <c r="H7" s="269"/>
      <c r="I7" s="269"/>
      <c r="J7" s="269"/>
      <c r="K7" s="269"/>
      <c r="L7" s="269"/>
    </row>
    <row r="8" spans="2:12" x14ac:dyDescent="0.25"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</row>
    <row r="9" spans="2:12" x14ac:dyDescent="0.25">
      <c r="B9" s="269"/>
      <c r="C9" s="269"/>
      <c r="D9" s="269"/>
      <c r="E9" s="269"/>
      <c r="F9" s="269"/>
      <c r="G9" s="269"/>
      <c r="H9" s="269"/>
      <c r="I9" s="269"/>
      <c r="J9" s="269"/>
      <c r="K9" s="269"/>
      <c r="L9" s="269"/>
    </row>
    <row r="10" spans="2:12" x14ac:dyDescent="0.25"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</row>
    <row r="11" spans="2:12" x14ac:dyDescent="0.25">
      <c r="B11" s="269"/>
      <c r="C11" s="269"/>
      <c r="D11" s="269"/>
      <c r="E11" s="269"/>
      <c r="F11" s="269"/>
      <c r="G11" s="269"/>
      <c r="H11" s="269"/>
      <c r="I11" s="269"/>
      <c r="J11" s="269"/>
      <c r="K11" s="269"/>
      <c r="L11" s="269"/>
    </row>
    <row r="12" spans="2:12" x14ac:dyDescent="0.25">
      <c r="B12" s="269"/>
      <c r="C12" s="269"/>
      <c r="D12" s="269"/>
      <c r="E12" s="269"/>
      <c r="F12" s="269"/>
      <c r="G12" s="269"/>
      <c r="H12" s="269"/>
      <c r="I12" s="269"/>
      <c r="J12" s="269"/>
      <c r="K12" s="269"/>
      <c r="L12" s="269"/>
    </row>
    <row r="15" spans="2:12" x14ac:dyDescent="0.25">
      <c r="B15" s="265" t="s">
        <v>4</v>
      </c>
      <c r="C15" s="266"/>
      <c r="D15" s="266"/>
      <c r="E15" s="266"/>
      <c r="F15" s="266"/>
      <c r="G15" s="266"/>
      <c r="H15" s="266"/>
      <c r="I15" s="266"/>
      <c r="J15" s="266"/>
      <c r="K15" s="266"/>
      <c r="L15" s="266"/>
    </row>
    <row r="16" spans="2:12" x14ac:dyDescent="0.2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</row>
    <row r="17" spans="2:12" x14ac:dyDescent="0.25">
      <c r="B17" s="266"/>
      <c r="C17" s="266"/>
      <c r="D17" s="266"/>
      <c r="E17" s="266"/>
      <c r="F17" s="266"/>
      <c r="G17" s="266"/>
      <c r="H17" s="266"/>
      <c r="I17" s="266"/>
      <c r="J17" s="266"/>
      <c r="K17" s="266"/>
      <c r="L17" s="266"/>
    </row>
    <row r="18" spans="2:12" x14ac:dyDescent="0.25"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</row>
    <row r="19" spans="2:12" x14ac:dyDescent="0.2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</row>
    <row r="20" spans="2:12" x14ac:dyDescent="0.2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</row>
    <row r="21" spans="2:12" x14ac:dyDescent="0.2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</row>
    <row r="25" spans="2:12" x14ac:dyDescent="0.25">
      <c r="B25" s="267" t="s">
        <v>5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</row>
    <row r="26" spans="2:12" x14ac:dyDescent="0.25"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</row>
    <row r="27" spans="2:12" x14ac:dyDescent="0.25"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</row>
    <row r="28" spans="2:12" x14ac:dyDescent="0.25"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</row>
    <row r="29" spans="2:12" x14ac:dyDescent="0.25"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</row>
    <row r="30" spans="2:12" x14ac:dyDescent="0.25"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</row>
    <row r="31" spans="2:12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</row>
  </sheetData>
  <mergeCells count="3">
    <mergeCell ref="B15:L21"/>
    <mergeCell ref="B25:L31"/>
    <mergeCell ref="B7:L12"/>
  </mergeCells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7030A0"/>
  </sheetPr>
  <dimension ref="A1:P76"/>
  <sheetViews>
    <sheetView workbookViewId="0">
      <selection activeCell="M17" sqref="M17"/>
    </sheetView>
  </sheetViews>
  <sheetFormatPr defaultRowHeight="15" x14ac:dyDescent="0.25"/>
  <cols>
    <col min="1" max="1" width="5.28515625" customWidth="1"/>
    <col min="2" max="2" width="36.7109375" customWidth="1"/>
    <col min="7" max="7" width="8.7109375" customWidth="1"/>
  </cols>
  <sheetData>
    <row r="1" spans="1:16" ht="39" customHeight="1" x14ac:dyDescent="0.25">
      <c r="A1" s="25"/>
      <c r="B1" s="278" t="str">
        <f>'список класса'!$B$7</f>
        <v>Агабалян Гарик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5"/>
      <c r="P1" s="18"/>
    </row>
    <row r="2" spans="1:16" ht="29.25" customHeight="1" x14ac:dyDescent="0.25">
      <c r="A2" s="25"/>
      <c r="B2" s="25"/>
      <c r="C2" s="277" t="s">
        <v>85</v>
      </c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5"/>
      <c r="O2" s="25"/>
      <c r="P2" s="25"/>
    </row>
    <row r="3" spans="1:16" ht="21" x14ac:dyDescent="0.35">
      <c r="A3" s="25"/>
      <c r="B3" s="25"/>
      <c r="C3" s="271"/>
      <c r="D3" s="271"/>
      <c r="E3" s="271"/>
      <c r="F3" s="271"/>
      <c r="G3" s="271"/>
      <c r="H3" s="25"/>
      <c r="I3" s="25"/>
      <c r="J3" s="25"/>
      <c r="K3" s="25"/>
      <c r="L3" s="25"/>
      <c r="M3" s="25"/>
      <c r="N3" s="25"/>
      <c r="O3" s="25"/>
      <c r="P3" s="25"/>
    </row>
    <row r="4" spans="1:16" ht="16.5" hidden="1" customHeight="1" x14ac:dyDescent="0.35">
      <c r="A4" s="25"/>
      <c r="B4" s="51"/>
      <c r="C4" s="52" t="s">
        <v>9</v>
      </c>
      <c r="D4" s="52" t="s">
        <v>2</v>
      </c>
      <c r="E4" s="52" t="s">
        <v>3</v>
      </c>
      <c r="F4" s="44"/>
      <c r="G4" s="2"/>
      <c r="H4" s="2"/>
      <c r="I4" s="1"/>
      <c r="J4" s="1"/>
      <c r="K4" s="1"/>
      <c r="L4" s="1"/>
      <c r="M4" s="1"/>
      <c r="N4" s="25"/>
      <c r="O4" s="25"/>
      <c r="P4" s="25"/>
    </row>
    <row r="5" spans="1:16" ht="15.75" hidden="1" x14ac:dyDescent="0.25">
      <c r="A5" s="25"/>
      <c r="B5" s="3" t="s">
        <v>27</v>
      </c>
      <c r="C5" s="53" t="e">
        <f>математика!#REF!</f>
        <v>#REF!</v>
      </c>
      <c r="D5" s="53">
        <v>7</v>
      </c>
      <c r="E5" s="54" t="e">
        <f t="shared" ref="E5:E11" si="0">C5/D5</f>
        <v>#REF!</v>
      </c>
      <c r="F5" s="25"/>
      <c r="G5" s="26"/>
      <c r="H5" s="39"/>
      <c r="I5" s="39"/>
      <c r="J5" s="39"/>
      <c r="K5" s="1"/>
      <c r="L5" s="1"/>
      <c r="M5" s="1"/>
      <c r="N5" s="25"/>
      <c r="O5" s="25"/>
      <c r="P5" s="25"/>
    </row>
    <row r="6" spans="1:16" ht="15.75" hidden="1" x14ac:dyDescent="0.25">
      <c r="A6" s="25"/>
      <c r="B6" s="3" t="s">
        <v>39</v>
      </c>
      <c r="C6" s="53" t="e">
        <f>математика!#REF!</f>
        <v>#REF!</v>
      </c>
      <c r="D6" s="53">
        <v>3</v>
      </c>
      <c r="E6" s="54" t="e">
        <f t="shared" si="0"/>
        <v>#REF!</v>
      </c>
      <c r="F6" s="25"/>
      <c r="G6" s="26"/>
      <c r="H6" s="39"/>
      <c r="I6" s="39"/>
      <c r="J6" s="39"/>
      <c r="K6" s="1"/>
      <c r="L6" s="1"/>
      <c r="M6" s="1"/>
      <c r="N6" s="25"/>
      <c r="O6" s="25"/>
      <c r="P6" s="25"/>
    </row>
    <row r="7" spans="1:16" ht="15.75" hidden="1" x14ac:dyDescent="0.25">
      <c r="A7" s="25"/>
      <c r="B7" s="3" t="s">
        <v>40</v>
      </c>
      <c r="C7" s="53">
        <f>математика!$M$7</f>
        <v>0</v>
      </c>
      <c r="D7" s="53">
        <v>2</v>
      </c>
      <c r="E7" s="54">
        <f t="shared" si="0"/>
        <v>0</v>
      </c>
      <c r="F7" s="25"/>
      <c r="G7" s="40"/>
      <c r="H7" s="41"/>
      <c r="I7" s="41"/>
      <c r="J7" s="34"/>
      <c r="K7" s="1"/>
      <c r="L7" s="1"/>
      <c r="M7" s="1"/>
      <c r="N7" s="25"/>
      <c r="O7" s="25"/>
      <c r="P7" s="25"/>
    </row>
    <row r="8" spans="1:16" ht="15.75" hidden="1" x14ac:dyDescent="0.25">
      <c r="A8" s="25"/>
      <c r="B8" s="3" t="s">
        <v>41</v>
      </c>
      <c r="C8" s="53" t="e">
        <f>математика!#REF!</f>
        <v>#REF!</v>
      </c>
      <c r="D8" s="53">
        <v>13</v>
      </c>
      <c r="E8" s="54" t="e">
        <f t="shared" si="0"/>
        <v>#REF!</v>
      </c>
      <c r="F8" s="25"/>
      <c r="G8" s="40"/>
      <c r="H8" s="41"/>
      <c r="I8" s="41"/>
      <c r="J8" s="34"/>
      <c r="K8" s="1"/>
      <c r="L8" s="1"/>
      <c r="M8" s="1"/>
      <c r="N8" s="25"/>
      <c r="O8" s="25"/>
      <c r="P8" s="25"/>
    </row>
    <row r="9" spans="1:16" ht="15.75" hidden="1" x14ac:dyDescent="0.25">
      <c r="A9" s="25"/>
      <c r="B9" s="3" t="s">
        <v>42</v>
      </c>
      <c r="C9" s="53" t="e">
        <f>математика!#REF!</f>
        <v>#REF!</v>
      </c>
      <c r="D9" s="53">
        <v>4</v>
      </c>
      <c r="E9" s="54" t="e">
        <f t="shared" si="0"/>
        <v>#REF!</v>
      </c>
      <c r="F9" s="25"/>
      <c r="G9" s="40"/>
      <c r="H9" s="41"/>
      <c r="I9" s="41"/>
      <c r="J9" s="34"/>
      <c r="K9" s="1"/>
      <c r="L9" s="1"/>
      <c r="M9" s="1"/>
      <c r="N9" s="25"/>
      <c r="O9" s="25"/>
      <c r="P9" s="25"/>
    </row>
    <row r="10" spans="1:16" ht="15.75" hidden="1" x14ac:dyDescent="0.25">
      <c r="A10" s="25"/>
      <c r="B10" s="3" t="s">
        <v>43</v>
      </c>
      <c r="C10" s="53" t="e">
        <f>математика!#REF!</f>
        <v>#REF!</v>
      </c>
      <c r="D10" s="53">
        <v>2</v>
      </c>
      <c r="E10" s="54" t="e">
        <f t="shared" si="0"/>
        <v>#REF!</v>
      </c>
      <c r="F10" s="25"/>
      <c r="G10" s="25"/>
      <c r="H10" s="25"/>
      <c r="I10" s="25"/>
      <c r="J10" s="25"/>
      <c r="K10" s="1"/>
      <c r="L10" s="1"/>
      <c r="M10" s="1"/>
      <c r="N10" s="25"/>
      <c r="O10" s="25"/>
      <c r="P10" s="25"/>
    </row>
    <row r="11" spans="1:16" ht="15.75" hidden="1" x14ac:dyDescent="0.25">
      <c r="A11" s="25"/>
      <c r="B11" s="38" t="s">
        <v>44</v>
      </c>
      <c r="C11" s="53" t="e">
        <f>математика!#REF!</f>
        <v>#REF!</v>
      </c>
      <c r="D11" s="53">
        <v>7</v>
      </c>
      <c r="E11" s="54" t="e">
        <f t="shared" si="0"/>
        <v>#REF!</v>
      </c>
      <c r="F11" s="25"/>
      <c r="G11" s="1"/>
      <c r="H11" s="1"/>
      <c r="I11" s="1"/>
      <c r="J11" s="1"/>
      <c r="K11" s="1"/>
      <c r="L11" s="1"/>
      <c r="M11" s="1"/>
      <c r="N11" s="25"/>
      <c r="O11" s="25"/>
      <c r="P11" s="25"/>
    </row>
    <row r="12" spans="1:16" ht="15.75" x14ac:dyDescent="0.25">
      <c r="A12" s="25"/>
      <c r="B12" s="69" t="s">
        <v>1</v>
      </c>
      <c r="C12" s="66">
        <f>математика!$U$7</f>
        <v>8</v>
      </c>
      <c r="D12" s="66">
        <f>математика!$V$6</f>
        <v>20</v>
      </c>
      <c r="E12" s="34"/>
      <c r="F12" s="25"/>
      <c r="G12" s="1"/>
      <c r="H12" s="1"/>
      <c r="I12" s="1"/>
      <c r="J12" s="1"/>
      <c r="K12" s="1"/>
      <c r="L12" s="1"/>
      <c r="M12" s="1"/>
      <c r="N12" s="25"/>
      <c r="O12" s="25"/>
      <c r="P12" s="25"/>
    </row>
    <row r="13" spans="1:16" ht="15.75" x14ac:dyDescent="0.25">
      <c r="A13" s="25"/>
      <c r="B13" s="70" t="s">
        <v>25</v>
      </c>
      <c r="C13" s="41">
        <f>математика!$W$7</f>
        <v>3</v>
      </c>
      <c r="D13" s="41"/>
      <c r="E13" s="34"/>
      <c r="F13" s="25"/>
      <c r="G13" s="1"/>
      <c r="H13" s="1"/>
      <c r="I13" s="1"/>
      <c r="J13" s="1"/>
      <c r="K13" s="1"/>
      <c r="L13" s="1"/>
      <c r="M13" s="1"/>
      <c r="N13" s="25"/>
      <c r="O13" s="25"/>
      <c r="P13" s="25"/>
    </row>
    <row r="14" spans="1:16" ht="10.5" customHeight="1" x14ac:dyDescent="0.25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</row>
    <row r="15" spans="1:16" x14ac:dyDescent="0.25">
      <c r="A15" s="25"/>
      <c r="B15" s="71" t="s">
        <v>52</v>
      </c>
      <c r="C15" s="71" t="s">
        <v>53</v>
      </c>
      <c r="D15" s="71" t="s">
        <v>35</v>
      </c>
      <c r="E15" s="71" t="s">
        <v>34</v>
      </c>
      <c r="F15" s="71" t="s">
        <v>33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</row>
    <row r="16" spans="1:16" x14ac:dyDescent="0.25">
      <c r="A16" s="25"/>
      <c r="B16" s="71" t="s">
        <v>54</v>
      </c>
      <c r="C16" s="46" t="s">
        <v>59</v>
      </c>
      <c r="D16" s="46" t="s">
        <v>60</v>
      </c>
      <c r="E16" s="46" t="s">
        <v>61</v>
      </c>
      <c r="F16" s="46" t="s">
        <v>62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</row>
    <row r="17" spans="1:16" ht="11.25" customHeight="1" x14ac:dyDescent="0.2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</row>
    <row r="18" spans="1:16" x14ac:dyDescent="0.25">
      <c r="A18" s="25"/>
      <c r="B18" s="275" t="s">
        <v>55</v>
      </c>
      <c r="C18" s="275"/>
      <c r="D18" s="275"/>
      <c r="E18" s="275"/>
      <c r="F18" s="275"/>
      <c r="G18" s="276"/>
      <c r="H18" s="67" t="s">
        <v>56</v>
      </c>
      <c r="I18" s="68" t="s">
        <v>2</v>
      </c>
      <c r="J18" s="25"/>
      <c r="K18" s="25"/>
      <c r="L18" s="25"/>
      <c r="M18" s="25"/>
      <c r="N18" s="25"/>
      <c r="O18" s="25"/>
      <c r="P18" s="25"/>
    </row>
    <row r="19" spans="1:16" ht="15" customHeight="1" x14ac:dyDescent="0.25">
      <c r="A19" s="25"/>
      <c r="B19" s="232" t="s">
        <v>71</v>
      </c>
      <c r="C19" s="232"/>
      <c r="D19" s="232"/>
      <c r="E19" s="232"/>
      <c r="F19" s="232"/>
      <c r="G19" s="235"/>
      <c r="H19" s="48">
        <f>математика!$D$7</f>
        <v>0</v>
      </c>
      <c r="I19" s="72">
        <v>1</v>
      </c>
      <c r="J19" s="25"/>
      <c r="K19" s="25"/>
      <c r="L19" s="25"/>
      <c r="M19" s="25"/>
      <c r="N19" s="25"/>
      <c r="O19" s="25"/>
      <c r="P19" s="25"/>
    </row>
    <row r="20" spans="1:16" ht="15" customHeight="1" x14ac:dyDescent="0.25">
      <c r="A20" s="25"/>
      <c r="B20" s="232" t="s">
        <v>67</v>
      </c>
      <c r="C20" s="232"/>
      <c r="D20" s="232"/>
      <c r="E20" s="232"/>
      <c r="F20" s="232"/>
      <c r="G20" s="235"/>
      <c r="H20" s="48">
        <f>математика!$H$7</f>
        <v>1</v>
      </c>
      <c r="I20" s="72">
        <v>1</v>
      </c>
      <c r="J20" s="25"/>
      <c r="K20" s="25"/>
      <c r="L20" s="25"/>
      <c r="M20" s="25"/>
      <c r="N20" s="25"/>
      <c r="O20" s="25"/>
      <c r="P20" s="25"/>
    </row>
    <row r="21" spans="1:16" x14ac:dyDescent="0.25">
      <c r="A21" s="25"/>
      <c r="B21" s="232" t="s">
        <v>72</v>
      </c>
      <c r="C21" s="232"/>
      <c r="D21" s="232"/>
      <c r="E21" s="232"/>
      <c r="F21" s="232"/>
      <c r="G21" s="235"/>
      <c r="H21" s="47">
        <f>математика!$I$7</f>
        <v>0</v>
      </c>
      <c r="I21" s="72">
        <v>2</v>
      </c>
      <c r="J21" s="25"/>
      <c r="K21" s="25"/>
      <c r="L21" s="25"/>
      <c r="M21" s="25"/>
      <c r="N21" s="25"/>
      <c r="O21" s="25"/>
      <c r="P21" s="25"/>
    </row>
    <row r="22" spans="1:16" x14ac:dyDescent="0.25">
      <c r="A22" s="25"/>
      <c r="B22" s="232" t="s">
        <v>63</v>
      </c>
      <c r="C22" s="232"/>
      <c r="D22" s="232"/>
      <c r="E22" s="232"/>
      <c r="F22" s="232"/>
      <c r="G22" s="235"/>
      <c r="H22" s="47">
        <f>математика!$J$7</f>
        <v>0</v>
      </c>
      <c r="I22" s="72">
        <v>1</v>
      </c>
      <c r="J22" s="25"/>
      <c r="K22" s="25"/>
      <c r="L22" s="25"/>
      <c r="M22" s="25"/>
      <c r="N22" s="25"/>
      <c r="O22" s="25"/>
      <c r="P22" s="25"/>
    </row>
    <row r="23" spans="1:16" x14ac:dyDescent="0.25">
      <c r="A23" s="25"/>
      <c r="B23" s="232" t="s">
        <v>73</v>
      </c>
      <c r="C23" s="232"/>
      <c r="D23" s="232"/>
      <c r="E23" s="232"/>
      <c r="F23" s="232"/>
      <c r="G23" s="235"/>
      <c r="H23" s="47">
        <f>математика!$K$7</f>
        <v>0</v>
      </c>
      <c r="I23" s="72">
        <v>1</v>
      </c>
      <c r="J23" s="25"/>
      <c r="K23" s="25"/>
      <c r="L23" s="25"/>
      <c r="M23" s="25"/>
      <c r="N23" s="25"/>
      <c r="O23" s="25"/>
      <c r="P23" s="25"/>
    </row>
    <row r="24" spans="1:16" x14ac:dyDescent="0.25">
      <c r="A24" s="25"/>
      <c r="B24" s="232" t="s">
        <v>74</v>
      </c>
      <c r="C24" s="232"/>
      <c r="D24" s="232"/>
      <c r="E24" s="232"/>
      <c r="F24" s="232"/>
      <c r="G24" s="235"/>
      <c r="H24" s="47" t="e">
        <f>математика!#REF!</f>
        <v>#REF!</v>
      </c>
      <c r="I24" s="72">
        <v>1</v>
      </c>
      <c r="J24" s="25"/>
      <c r="K24" s="25"/>
      <c r="L24" s="25"/>
      <c r="M24" s="25"/>
      <c r="N24" s="25"/>
      <c r="O24" s="25"/>
      <c r="P24" s="25"/>
    </row>
    <row r="25" spans="1:16" x14ac:dyDescent="0.25">
      <c r="A25" s="25"/>
      <c r="B25" s="232" t="s">
        <v>75</v>
      </c>
      <c r="C25" s="232"/>
      <c r="D25" s="232"/>
      <c r="E25" s="232"/>
      <c r="F25" s="232"/>
      <c r="G25" s="235"/>
      <c r="H25" s="47" t="e">
        <f>математика!#REF!</f>
        <v>#REF!</v>
      </c>
      <c r="I25" s="72">
        <v>1</v>
      </c>
      <c r="J25" s="25"/>
      <c r="K25" s="25"/>
      <c r="L25" s="25"/>
      <c r="M25" s="25"/>
      <c r="N25" s="25"/>
      <c r="O25" s="25"/>
      <c r="P25" s="25"/>
    </row>
    <row r="26" spans="1:16" ht="15" customHeight="1" x14ac:dyDescent="0.25">
      <c r="A26" s="25"/>
      <c r="B26" s="232" t="s">
        <v>64</v>
      </c>
      <c r="C26" s="232"/>
      <c r="D26" s="232"/>
      <c r="E26" s="232"/>
      <c r="F26" s="232"/>
      <c r="G26" s="235"/>
      <c r="H26" s="47" t="e">
        <f>математика!#REF!</f>
        <v>#REF!</v>
      </c>
      <c r="I26" s="72">
        <v>1</v>
      </c>
      <c r="J26" s="25"/>
      <c r="K26" s="25"/>
      <c r="L26" s="25"/>
      <c r="M26" s="25"/>
      <c r="N26" s="25"/>
      <c r="O26" s="25"/>
      <c r="P26" s="25"/>
    </row>
    <row r="27" spans="1:16" x14ac:dyDescent="0.25">
      <c r="A27" s="25"/>
      <c r="B27" s="232" t="s">
        <v>65</v>
      </c>
      <c r="C27" s="232"/>
      <c r="D27" s="232"/>
      <c r="E27" s="232"/>
      <c r="F27" s="232"/>
      <c r="G27" s="235"/>
      <c r="H27" s="47" t="e">
        <f>математика!#REF!</f>
        <v>#REF!</v>
      </c>
      <c r="I27" s="72">
        <v>1</v>
      </c>
      <c r="J27" s="25"/>
      <c r="K27" s="25"/>
      <c r="L27" s="25"/>
      <c r="M27" s="25"/>
      <c r="N27" s="25"/>
      <c r="O27" s="25"/>
      <c r="P27" s="25"/>
    </row>
    <row r="28" spans="1:16" x14ac:dyDescent="0.25">
      <c r="A28" s="25"/>
      <c r="B28" s="232" t="s">
        <v>70</v>
      </c>
      <c r="C28" s="232"/>
      <c r="D28" s="232"/>
      <c r="E28" s="232"/>
      <c r="F28" s="232"/>
      <c r="G28" s="235"/>
      <c r="H28" s="47">
        <f>математика!$L$7</f>
        <v>2</v>
      </c>
      <c r="I28" s="72">
        <v>2</v>
      </c>
      <c r="J28" s="25"/>
      <c r="K28" s="25"/>
      <c r="L28" s="25"/>
      <c r="M28" s="25"/>
      <c r="N28" s="25"/>
      <c r="O28" s="25"/>
      <c r="P28" s="25"/>
    </row>
    <row r="29" spans="1:16" x14ac:dyDescent="0.25">
      <c r="A29" s="25"/>
      <c r="B29" s="232" t="s">
        <v>76</v>
      </c>
      <c r="C29" s="232"/>
      <c r="D29" s="232"/>
      <c r="E29" s="232"/>
      <c r="F29" s="232"/>
      <c r="G29" s="235"/>
      <c r="H29" s="47">
        <f>математика!$M$7</f>
        <v>0</v>
      </c>
      <c r="I29" s="72">
        <v>2</v>
      </c>
      <c r="J29" s="25"/>
      <c r="K29" s="25"/>
      <c r="L29" s="25"/>
      <c r="M29" s="25"/>
      <c r="N29" s="25"/>
      <c r="O29" s="25"/>
      <c r="P29" s="25"/>
    </row>
    <row r="30" spans="1:16" x14ac:dyDescent="0.25">
      <c r="A30" s="25"/>
      <c r="B30" s="232" t="s">
        <v>77</v>
      </c>
      <c r="C30" s="232"/>
      <c r="D30" s="232"/>
      <c r="E30" s="232"/>
      <c r="F30" s="232"/>
      <c r="G30" s="235"/>
      <c r="H30" s="47">
        <f>математика!$R$7</f>
        <v>0</v>
      </c>
      <c r="I30" s="72">
        <v>2</v>
      </c>
      <c r="J30" s="25"/>
      <c r="K30" s="25"/>
      <c r="L30" s="25"/>
      <c r="M30" s="25"/>
      <c r="N30" s="25"/>
      <c r="O30" s="25"/>
      <c r="P30" s="25"/>
    </row>
    <row r="31" spans="1:16" x14ac:dyDescent="0.25">
      <c r="A31" s="25"/>
      <c r="B31" s="232" t="s">
        <v>66</v>
      </c>
      <c r="C31" s="232"/>
      <c r="D31" s="232"/>
      <c r="E31" s="232"/>
      <c r="F31" s="232"/>
      <c r="G31" s="235"/>
      <c r="H31" s="47">
        <f>математика!$S$7</f>
        <v>0</v>
      </c>
      <c r="I31" s="72">
        <v>2</v>
      </c>
      <c r="J31" s="25"/>
      <c r="K31" s="25"/>
      <c r="L31" s="25"/>
      <c r="M31" s="25"/>
      <c r="N31" s="25"/>
      <c r="O31" s="25"/>
      <c r="P31" s="25"/>
    </row>
    <row r="32" spans="1:16" x14ac:dyDescent="0.25">
      <c r="A32" s="25"/>
      <c r="B32" s="42" t="str">
        <f>IF(C13="н","Работу не выполнял",IF(C13="","","Усвоены на высоком уровне:"))</f>
        <v>Усвоены на высоком уровне: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</row>
    <row r="33" spans="1:16" ht="15" customHeight="1" x14ac:dyDescent="0.25">
      <c r="A33" s="25"/>
      <c r="B33" s="274" t="str">
        <f>математика!$BN$7</f>
        <v>умение владеть понятием   «обыкновенная дробь»;умение  находить  неизвестный  компонент арифметического действия;умение  находить  значение  арифметического выражения с натуральными числами, содержащего скобки;умение  извлекать  информацию,представленную в таблицах, на диаграммах ;умение  извлекать  информацию,представленную в таблицах, на диаграммах ;умение  применять  геометрические представления при решении практических задач;умение  применять навыки геометрических построений;</v>
      </c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5"/>
      <c r="O33" s="25"/>
      <c r="P33" s="25"/>
    </row>
    <row r="34" spans="1:16" x14ac:dyDescent="0.25">
      <c r="A34" s="25"/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5"/>
      <c r="O34" s="25"/>
      <c r="P34" s="25"/>
    </row>
    <row r="35" spans="1:16" x14ac:dyDescent="0.25">
      <c r="A35" s="25"/>
      <c r="B35" s="274"/>
      <c r="C35" s="274"/>
      <c r="D35" s="274"/>
      <c r="E35" s="274"/>
      <c r="F35" s="274"/>
      <c r="G35" s="274"/>
      <c r="H35" s="274"/>
      <c r="I35" s="274"/>
      <c r="J35" s="274"/>
      <c r="K35" s="274"/>
      <c r="L35" s="274"/>
      <c r="M35" s="274"/>
      <c r="N35" s="25"/>
      <c r="O35" s="25"/>
      <c r="P35" s="25"/>
    </row>
    <row r="36" spans="1:16" x14ac:dyDescent="0.25">
      <c r="A36" s="25"/>
      <c r="B36" s="274"/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5"/>
      <c r="O36" s="25"/>
      <c r="P36" s="25"/>
    </row>
    <row r="37" spans="1:16" x14ac:dyDescent="0.25">
      <c r="A37" s="25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5"/>
      <c r="O37" s="25"/>
      <c r="P37" s="25"/>
    </row>
    <row r="38" spans="1:16" x14ac:dyDescent="0.25">
      <c r="A38" s="25"/>
      <c r="B38" s="274"/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5"/>
      <c r="O38" s="25"/>
      <c r="P38" s="25"/>
    </row>
    <row r="39" spans="1:16" x14ac:dyDescent="0.25">
      <c r="A39" s="25"/>
      <c r="B39" s="43" t="str">
        <f>IF(B40="","",IF(C13=5,"Обратить внимание на:",IF(C13=4,"Обратить внимание на:","Не усвоены:")))</f>
        <v>Не усвоены:</v>
      </c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</row>
    <row r="40" spans="1:16" x14ac:dyDescent="0.25">
      <c r="A40" s="25"/>
      <c r="B40" s="274" t="str">
        <f>математика!$BO$7</f>
        <v>умение владеть понятием  «делимость  чисел»;умение владеть понятием «десятичная дробь»;умения  решать  текстовые  задачи  на 
движение, работу;умения  решать  текстовые  задачи практического содержания;умения  решать  текстовые  задачи  на проценты ;умение применять полученные знания для решения задач практического характера;развитие пространственных представлений;Умение  проводить  логические  обоснования,  доказательства  математических утверждений ;</v>
      </c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5"/>
      <c r="O40" s="25"/>
      <c r="P40" s="25"/>
    </row>
    <row r="41" spans="1:16" x14ac:dyDescent="0.25">
      <c r="A41" s="25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5"/>
      <c r="O41" s="25"/>
      <c r="P41" s="25"/>
    </row>
    <row r="42" spans="1:16" x14ac:dyDescent="0.25">
      <c r="A42" s="25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5"/>
      <c r="O42" s="25"/>
      <c r="P42" s="25"/>
    </row>
    <row r="43" spans="1:16" x14ac:dyDescent="0.25">
      <c r="A43" s="25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5"/>
      <c r="O43" s="25"/>
      <c r="P43" s="25"/>
    </row>
    <row r="44" spans="1:16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</row>
    <row r="45" spans="1:16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18"/>
    </row>
    <row r="46" spans="1:16" ht="21" x14ac:dyDescent="0.35">
      <c r="A46" s="25"/>
      <c r="B46" s="25"/>
      <c r="C46" s="272"/>
      <c r="D46" s="272"/>
      <c r="E46" s="272"/>
      <c r="F46" s="272"/>
      <c r="G46" s="272"/>
      <c r="H46" s="25"/>
      <c r="I46" s="25"/>
      <c r="J46" s="25"/>
      <c r="K46" s="25"/>
      <c r="L46" s="25"/>
      <c r="M46" s="25"/>
      <c r="N46" s="25"/>
      <c r="O46" s="25"/>
      <c r="P46" s="18"/>
    </row>
    <row r="47" spans="1:16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18"/>
    </row>
    <row r="48" spans="1:16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18"/>
    </row>
    <row r="49" spans="2:10" x14ac:dyDescent="0.25">
      <c r="B49" s="1"/>
      <c r="C49" s="1"/>
      <c r="D49" s="1"/>
      <c r="E49" s="1"/>
      <c r="F49" s="1"/>
      <c r="G49" s="1"/>
      <c r="H49" s="1"/>
      <c r="I49" s="1"/>
      <c r="J49" s="1"/>
    </row>
    <row r="50" spans="2:10" x14ac:dyDescent="0.25">
      <c r="B50" s="1"/>
      <c r="C50" s="1"/>
      <c r="D50" s="1"/>
      <c r="E50" s="1"/>
      <c r="F50" s="1"/>
      <c r="G50" s="1"/>
      <c r="H50" s="1"/>
      <c r="I50" s="1"/>
      <c r="J50" s="1"/>
    </row>
    <row r="51" spans="2:10" x14ac:dyDescent="0.25">
      <c r="B51" s="1"/>
      <c r="C51" s="1"/>
      <c r="D51" s="1"/>
      <c r="E51" s="1"/>
      <c r="F51" s="1"/>
      <c r="G51" s="1"/>
      <c r="H51" s="1"/>
      <c r="I51" s="1"/>
      <c r="J51" s="1"/>
    </row>
    <row r="52" spans="2:10" x14ac:dyDescent="0.25">
      <c r="B52" s="1"/>
      <c r="C52" s="1"/>
      <c r="D52" s="1"/>
      <c r="E52" s="1"/>
      <c r="F52" s="1"/>
      <c r="G52" s="1"/>
      <c r="H52" s="1"/>
      <c r="I52" s="1"/>
      <c r="J52" s="1"/>
    </row>
    <row r="53" spans="2:10" x14ac:dyDescent="0.25">
      <c r="B53" s="1"/>
      <c r="C53" s="1"/>
      <c r="D53" s="1"/>
      <c r="E53" s="1"/>
      <c r="F53" s="1"/>
      <c r="G53" s="1"/>
      <c r="H53" s="1"/>
      <c r="I53" s="1"/>
      <c r="J53" s="1"/>
    </row>
    <row r="54" spans="2:10" x14ac:dyDescent="0.25">
      <c r="B54" s="1"/>
      <c r="C54" s="1"/>
      <c r="D54" s="1"/>
      <c r="E54" s="1"/>
      <c r="F54" s="1"/>
      <c r="G54" s="1"/>
      <c r="H54" s="1"/>
      <c r="I54" s="1"/>
      <c r="J54" s="1"/>
    </row>
    <row r="55" spans="2:10" x14ac:dyDescent="0.25">
      <c r="B55" s="1"/>
      <c r="C55" s="1"/>
      <c r="D55" s="1"/>
      <c r="E55" s="1"/>
      <c r="F55" s="1"/>
      <c r="G55" s="1"/>
      <c r="H55" s="1"/>
      <c r="I55" s="1"/>
      <c r="J55" s="1"/>
    </row>
    <row r="56" spans="2:10" x14ac:dyDescent="0.25">
      <c r="B56" s="1"/>
      <c r="C56" s="1"/>
      <c r="D56" s="1"/>
      <c r="E56" s="1"/>
      <c r="F56" s="1"/>
      <c r="G56" s="1"/>
      <c r="H56" s="1"/>
      <c r="I56" s="1"/>
      <c r="J56" s="1"/>
    </row>
    <row r="57" spans="2:10" x14ac:dyDescent="0.25">
      <c r="B57" s="1"/>
      <c r="C57" s="1"/>
      <c r="D57" s="1"/>
      <c r="E57" s="1"/>
      <c r="F57" s="1"/>
      <c r="G57" s="1"/>
      <c r="H57" s="1"/>
      <c r="I57" s="1"/>
      <c r="J57" s="1"/>
    </row>
    <row r="58" spans="2:10" x14ac:dyDescent="0.25">
      <c r="B58" s="1"/>
      <c r="C58" s="1"/>
      <c r="D58" s="1"/>
      <c r="E58" s="1"/>
      <c r="F58" s="1"/>
      <c r="G58" s="1"/>
      <c r="H58" s="1"/>
      <c r="I58" s="1"/>
      <c r="J58" s="1"/>
    </row>
    <row r="59" spans="2:10" x14ac:dyDescent="0.25">
      <c r="B59" s="1"/>
      <c r="C59" s="1"/>
      <c r="D59" s="1"/>
      <c r="E59" s="1"/>
      <c r="F59" s="1"/>
      <c r="G59" s="1"/>
      <c r="H59" s="1"/>
      <c r="I59" s="1"/>
      <c r="J59" s="1"/>
    </row>
    <row r="60" spans="2:10" x14ac:dyDescent="0.25">
      <c r="B60" s="1"/>
      <c r="C60" s="1"/>
      <c r="D60" s="1"/>
      <c r="E60" s="1"/>
      <c r="F60" s="1"/>
      <c r="G60" s="1"/>
      <c r="H60" s="1"/>
      <c r="I60" s="1"/>
      <c r="J60" s="1"/>
    </row>
    <row r="61" spans="2:10" x14ac:dyDescent="0.25">
      <c r="B61" s="1"/>
      <c r="C61" s="1"/>
      <c r="D61" s="1"/>
      <c r="E61" s="1"/>
      <c r="F61" s="1"/>
      <c r="G61" s="1"/>
      <c r="H61" s="1"/>
      <c r="I61" s="1"/>
      <c r="J61" s="1"/>
    </row>
    <row r="62" spans="2:10" x14ac:dyDescent="0.25">
      <c r="B62" s="1"/>
      <c r="C62" s="1"/>
      <c r="D62" s="1"/>
      <c r="E62" s="1"/>
      <c r="F62" s="1"/>
      <c r="G62" s="1"/>
      <c r="H62" s="1"/>
      <c r="I62" s="1"/>
      <c r="J62" s="1"/>
    </row>
    <row r="63" spans="2:10" x14ac:dyDescent="0.25">
      <c r="B63" s="1"/>
      <c r="C63" s="1"/>
      <c r="D63" s="1"/>
      <c r="E63" s="1"/>
      <c r="F63" s="1"/>
      <c r="G63" s="1"/>
      <c r="H63" s="1"/>
      <c r="I63" s="1"/>
      <c r="J63" s="1"/>
    </row>
    <row r="64" spans="2:10" x14ac:dyDescent="0.25">
      <c r="B64" s="1"/>
      <c r="C64" s="1"/>
      <c r="D64" s="1"/>
      <c r="E64" s="1"/>
      <c r="F64" s="1"/>
      <c r="G64" s="1"/>
      <c r="H64" s="1"/>
      <c r="I64" s="1"/>
      <c r="J64" s="1"/>
    </row>
    <row r="65" spans="2:10" x14ac:dyDescent="0.25">
      <c r="B65" s="1"/>
      <c r="C65" s="1"/>
      <c r="D65" s="1"/>
      <c r="E65" s="1"/>
      <c r="F65" s="1"/>
      <c r="G65" s="1"/>
      <c r="H65" s="1"/>
      <c r="I65" s="1"/>
      <c r="J65" s="1"/>
    </row>
    <row r="66" spans="2:10" ht="18.75" x14ac:dyDescent="0.3">
      <c r="B66" s="1"/>
      <c r="C66" s="1"/>
      <c r="D66" s="273"/>
      <c r="E66" s="273"/>
      <c r="F66" s="273"/>
      <c r="G66" s="4"/>
      <c r="H66" s="1"/>
      <c r="I66" s="1"/>
      <c r="J66" s="1"/>
    </row>
    <row r="67" spans="2:10" x14ac:dyDescent="0.25">
      <c r="B67" s="1"/>
      <c r="C67" s="1"/>
      <c r="D67" s="1"/>
      <c r="E67" s="1"/>
      <c r="F67" s="1"/>
      <c r="G67" s="1"/>
      <c r="H67" s="1"/>
      <c r="I67" s="1"/>
      <c r="J67" s="1"/>
    </row>
    <row r="68" spans="2:10" x14ac:dyDescent="0.25">
      <c r="B68" s="270" t="str">
        <f>IF(G66="","",IF(G66="ниже базового",Лист1!B25,IF(G66="базовый",Лист1!B7,IF(G66="выше базового",Лист1!B15))))</f>
        <v/>
      </c>
      <c r="C68" s="270"/>
      <c r="D68" s="270"/>
      <c r="E68" s="270"/>
      <c r="F68" s="270"/>
      <c r="G68" s="270"/>
      <c r="H68" s="270"/>
      <c r="I68" s="270"/>
      <c r="J68" s="270"/>
    </row>
    <row r="69" spans="2:10" x14ac:dyDescent="0.25">
      <c r="B69" s="270"/>
      <c r="C69" s="270"/>
      <c r="D69" s="270"/>
      <c r="E69" s="270"/>
      <c r="F69" s="270"/>
      <c r="G69" s="270"/>
      <c r="H69" s="270"/>
      <c r="I69" s="270"/>
      <c r="J69" s="270"/>
    </row>
    <row r="70" spans="2:10" x14ac:dyDescent="0.25">
      <c r="B70" s="270"/>
      <c r="C70" s="270"/>
      <c r="D70" s="270"/>
      <c r="E70" s="270"/>
      <c r="F70" s="270"/>
      <c r="G70" s="270"/>
      <c r="H70" s="270"/>
      <c r="I70" s="270"/>
      <c r="J70" s="270"/>
    </row>
    <row r="71" spans="2:10" x14ac:dyDescent="0.25">
      <c r="B71" s="270"/>
      <c r="C71" s="270"/>
      <c r="D71" s="270"/>
      <c r="E71" s="270"/>
      <c r="F71" s="270"/>
      <c r="G71" s="270"/>
      <c r="H71" s="270"/>
      <c r="I71" s="270"/>
      <c r="J71" s="270"/>
    </row>
    <row r="72" spans="2:10" x14ac:dyDescent="0.25">
      <c r="B72" s="270"/>
      <c r="C72" s="270"/>
      <c r="D72" s="270"/>
      <c r="E72" s="270"/>
      <c r="F72" s="270"/>
      <c r="G72" s="270"/>
      <c r="H72" s="270"/>
      <c r="I72" s="270"/>
      <c r="J72" s="270"/>
    </row>
    <row r="73" spans="2:10" x14ac:dyDescent="0.25">
      <c r="B73" s="270"/>
      <c r="C73" s="270"/>
      <c r="D73" s="270"/>
      <c r="E73" s="270"/>
      <c r="F73" s="270"/>
      <c r="G73" s="270"/>
      <c r="H73" s="270"/>
      <c r="I73" s="270"/>
      <c r="J73" s="270"/>
    </row>
    <row r="74" spans="2:10" x14ac:dyDescent="0.25">
      <c r="B74" s="1"/>
      <c r="C74" s="1"/>
      <c r="D74" s="1"/>
      <c r="E74" s="1"/>
      <c r="F74" s="1"/>
      <c r="G74" s="1"/>
      <c r="H74" s="1"/>
      <c r="I74" s="1"/>
      <c r="J74" s="1"/>
    </row>
    <row r="75" spans="2:10" x14ac:dyDescent="0.25">
      <c r="B75" s="1"/>
      <c r="C75" s="1"/>
      <c r="D75" s="1"/>
      <c r="E75" s="1"/>
      <c r="F75" s="1"/>
      <c r="G75" s="1"/>
      <c r="H75" s="1"/>
      <c r="I75" s="1"/>
      <c r="J75" s="1"/>
    </row>
    <row r="76" spans="2:10" x14ac:dyDescent="0.25">
      <c r="B76" s="1"/>
      <c r="C76" s="1"/>
      <c r="D76" s="1"/>
      <c r="E76" s="1"/>
      <c r="F76" s="1"/>
      <c r="G76" s="1"/>
      <c r="H76" s="1"/>
      <c r="I76" s="1"/>
      <c r="J76" s="1"/>
    </row>
  </sheetData>
  <mergeCells count="22">
    <mergeCell ref="C2:M2"/>
    <mergeCell ref="B1:N1"/>
    <mergeCell ref="B24:G24"/>
    <mergeCell ref="B25:G25"/>
    <mergeCell ref="B22:G22"/>
    <mergeCell ref="B23:G23"/>
    <mergeCell ref="B68:J73"/>
    <mergeCell ref="C3:G3"/>
    <mergeCell ref="C46:G46"/>
    <mergeCell ref="D66:F66"/>
    <mergeCell ref="B33:M38"/>
    <mergeCell ref="B40:M43"/>
    <mergeCell ref="B18:G18"/>
    <mergeCell ref="B19:G19"/>
    <mergeCell ref="B20:G20"/>
    <mergeCell ref="B21:G21"/>
    <mergeCell ref="B31:G31"/>
    <mergeCell ref="B26:G26"/>
    <mergeCell ref="B27:G27"/>
    <mergeCell ref="B28:G28"/>
    <mergeCell ref="B29:G29"/>
    <mergeCell ref="B30:G30"/>
  </mergeCells>
  <phoneticPr fontId="0" type="noConversion"/>
  <conditionalFormatting sqref="C13">
    <cfRule type="cellIs" dxfId="12" priority="23" operator="equal">
      <formula>5</formula>
    </cfRule>
    <cfRule type="cellIs" dxfId="11" priority="24" operator="equal">
      <formula>4</formula>
    </cfRule>
    <cfRule type="cellIs" dxfId="10" priority="25" operator="equal">
      <formula>3</formula>
    </cfRule>
    <cfRule type="cellIs" dxfId="9" priority="26" operator="equal">
      <formula>2</formula>
    </cfRule>
  </conditionalFormatting>
  <conditionalFormatting sqref="H19:H31">
    <cfRule type="cellIs" dxfId="8" priority="22" operator="equal">
      <formula>0</formula>
    </cfRule>
  </conditionalFormatting>
  <conditionalFormatting sqref="H19">
    <cfRule type="cellIs" dxfId="7" priority="21" operator="equal">
      <formula>4</formula>
    </cfRule>
  </conditionalFormatting>
  <conditionalFormatting sqref="H20:H21 H23 H27">
    <cfRule type="cellIs" dxfId="6" priority="20" operator="equal">
      <formula>3</formula>
    </cfRule>
  </conditionalFormatting>
  <conditionalFormatting sqref="H22 H25 H29:H30">
    <cfRule type="cellIs" dxfId="5" priority="18" operator="equal">
      <formula>1</formula>
    </cfRule>
  </conditionalFormatting>
  <conditionalFormatting sqref="H24 H26 H28 H31">
    <cfRule type="cellIs" dxfId="4" priority="16" operator="equal">
      <formula>2</formula>
    </cfRule>
  </conditionalFormatting>
  <conditionalFormatting sqref="H19:H20">
    <cfRule type="cellIs" dxfId="3" priority="4" operator="equal">
      <formula>1</formula>
    </cfRule>
  </conditionalFormatting>
  <conditionalFormatting sqref="H21">
    <cfRule type="cellIs" dxfId="2" priority="3" operator="equal">
      <formula>2</formula>
    </cfRule>
  </conditionalFormatting>
  <conditionalFormatting sqref="H22:H27">
    <cfRule type="cellIs" dxfId="1" priority="2" operator="equal">
      <formula>1</formula>
    </cfRule>
  </conditionalFormatting>
  <conditionalFormatting sqref="H28:H31">
    <cfRule type="cellIs" dxfId="0" priority="1" operator="equal">
      <formula>2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P23"/>
  <sheetViews>
    <sheetView topLeftCell="B1" workbookViewId="0">
      <selection activeCell="R14" sqref="R14"/>
    </sheetView>
  </sheetViews>
  <sheetFormatPr defaultRowHeight="15" x14ac:dyDescent="0.25"/>
  <cols>
    <col min="1" max="1" width="27.140625" hidden="1" customWidth="1"/>
    <col min="2" max="2" width="9.140625" customWidth="1"/>
    <col min="5" max="5" width="17.28515625" customWidth="1"/>
    <col min="15" max="15" width="4.28515625" customWidth="1"/>
  </cols>
  <sheetData>
    <row r="1" spans="2:16" ht="58.5" customHeight="1" x14ac:dyDescent="0.25"/>
    <row r="2" spans="2:16" ht="15.75" customHeight="1" x14ac:dyDescent="0.25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</row>
    <row r="3" spans="2:16" ht="15" customHeight="1" x14ac:dyDescent="0.25">
      <c r="B3" s="279" t="s">
        <v>136</v>
      </c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1"/>
    </row>
    <row r="4" spans="2:16" ht="15" customHeight="1" x14ac:dyDescent="0.25">
      <c r="B4" s="282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4"/>
    </row>
    <row r="5" spans="2:16" ht="15" customHeight="1" x14ac:dyDescent="0.25">
      <c r="B5" s="282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4"/>
    </row>
    <row r="6" spans="2:16" ht="15" customHeight="1" x14ac:dyDescent="0.25">
      <c r="B6" s="282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4"/>
    </row>
    <row r="7" spans="2:16" ht="15" customHeight="1" x14ac:dyDescent="0.25">
      <c r="B7" s="282"/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4"/>
    </row>
    <row r="8" spans="2:16" ht="15" customHeight="1" x14ac:dyDescent="0.25">
      <c r="B8" s="282"/>
      <c r="C8" s="283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4"/>
    </row>
    <row r="9" spans="2:16" ht="15" customHeight="1" x14ac:dyDescent="0.25">
      <c r="B9" s="282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4"/>
    </row>
    <row r="10" spans="2:16" ht="15" customHeight="1" x14ac:dyDescent="0.25">
      <c r="B10" s="282"/>
      <c r="C10" s="283"/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4"/>
    </row>
    <row r="11" spans="2:16" ht="15" customHeight="1" x14ac:dyDescent="0.25">
      <c r="B11" s="282"/>
      <c r="C11" s="283"/>
      <c r="D11" s="283"/>
      <c r="E11" s="283"/>
      <c r="F11" s="283"/>
      <c r="G11" s="283"/>
      <c r="H11" s="283"/>
      <c r="I11" s="283"/>
      <c r="J11" s="283"/>
      <c r="K11" s="283"/>
      <c r="L11" s="283"/>
      <c r="M11" s="283"/>
      <c r="N11" s="283"/>
      <c r="O11" s="284"/>
    </row>
    <row r="12" spans="2:16" ht="27" customHeight="1" x14ac:dyDescent="0.25">
      <c r="B12" s="285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7"/>
    </row>
    <row r="13" spans="2:16" x14ac:dyDescent="0.25"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</row>
    <row r="14" spans="2:16" ht="21" customHeight="1" x14ac:dyDescent="0.25">
      <c r="B14" s="289" t="s">
        <v>135</v>
      </c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164"/>
    </row>
    <row r="15" spans="2:16" ht="24" customHeight="1" x14ac:dyDescent="0.25">
      <c r="B15" s="291" t="s">
        <v>140</v>
      </c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164"/>
    </row>
    <row r="16" spans="2:16" ht="22.5" customHeight="1" x14ac:dyDescent="0.25">
      <c r="B16" s="161"/>
      <c r="E16" s="158"/>
      <c r="F16" s="159"/>
      <c r="G16" s="159"/>
      <c r="H16" s="160"/>
      <c r="I16" s="160"/>
      <c r="J16" s="160"/>
      <c r="K16" s="160"/>
    </row>
    <row r="17" spans="2:16" ht="21" customHeight="1" x14ac:dyDescent="0.25">
      <c r="B17" s="293" t="s">
        <v>141</v>
      </c>
      <c r="C17" s="294"/>
      <c r="D17" s="294"/>
      <c r="E17" s="294"/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164"/>
    </row>
    <row r="18" spans="2:16" ht="6.75" customHeight="1" x14ac:dyDescent="0.25"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164"/>
    </row>
    <row r="19" spans="2:16" ht="18.75" x14ac:dyDescent="0.25">
      <c r="B19" s="295" t="s">
        <v>139</v>
      </c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164"/>
    </row>
    <row r="22" spans="2:16" ht="15" customHeight="1" x14ac:dyDescent="0.25"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</row>
    <row r="23" spans="2:16" ht="15" customHeight="1" x14ac:dyDescent="0.25"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</row>
  </sheetData>
  <sheetProtection algorithmName="SHA-512" hashValue="DMnIEubdz4nAGDuSARK99kToWr91rto32LGyQLr1vYMk6E37d4iObd6KVDFucYeYQuE3r+f+EGxUXBJC3i9n2Q==" saltValue="eGFfBU/z10nQkUe70flXMg==" spinCount="100000" sheet="1" objects="1" scenarios="1"/>
  <mergeCells count="7">
    <mergeCell ref="B3:O12"/>
    <mergeCell ref="C22:M23"/>
    <mergeCell ref="B14:O14"/>
    <mergeCell ref="B15:O15"/>
    <mergeCell ref="B17:O17"/>
    <mergeCell ref="B19:O19"/>
    <mergeCell ref="B18:O18"/>
  </mergeCells>
  <phoneticPr fontId="0" type="noConversion"/>
  <pageMargins left="0.7" right="0.7" top="0.75" bottom="0.75" header="0.3" footer="0.3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список класса</vt:lpstr>
      <vt:lpstr>математика</vt:lpstr>
      <vt:lpstr>Результаты</vt:lpstr>
      <vt:lpstr>Лист1</vt:lpstr>
      <vt:lpstr>1</vt:lpstr>
      <vt:lpstr>инструкция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2019-04-27T13:53:57Z</dcterms:modified>
</cp:coreProperties>
</file>